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1500" windowWidth="15360" windowHeight="9015" tabRatio="957"/>
  </bookViews>
  <sheets>
    <sheet name="移動支援(伴う、単一日中)" sheetId="96" r:id="rId1"/>
    <sheet name="移動支援(伴う、単一早朝夜間)" sheetId="97" r:id="rId2"/>
    <sheet name="移動支援(伴う、単一深夜)" sheetId="98" r:id="rId3"/>
    <sheet name="移動支援(伴う、合成深夜)" sheetId="102" r:id="rId4"/>
    <sheet name="移動支援(伴う、合成早朝)" sheetId="101" r:id="rId5"/>
    <sheet name="移動支援(伴う、合成日中)" sheetId="103" r:id="rId6"/>
    <sheet name="移動支援(伴う、合成夜間１)" sheetId="104" r:id="rId7"/>
    <sheet name="移動支援(伴う、合成夜間２)" sheetId="105" r:id="rId8"/>
    <sheet name="移動支援(伴う、2h未合成１)" sheetId="113" r:id="rId9"/>
    <sheet name="移動支援(伴う、2h未合成２)" sheetId="114" r:id="rId10"/>
    <sheet name="移動支援(伴う、2h未合成３)" sheetId="115" r:id="rId11"/>
    <sheet name="移動支援(伴う、日中増分)" sheetId="106" r:id="rId12"/>
    <sheet name="移動支援(伴う、早朝夜間増分)" sheetId="107" r:id="rId13"/>
    <sheet name="移動支援(伴う、深夜増分)" sheetId="108" r:id="rId14"/>
    <sheet name="移動支援(伴わない、単一日中)" sheetId="141" r:id="rId15"/>
    <sheet name="移動支援(伴わない、単一早朝夜間)" sheetId="142" r:id="rId16"/>
    <sheet name="移動支援(伴わない、単一深夜)" sheetId="143" r:id="rId17"/>
    <sheet name="移動支援(伴わない、合成１)" sheetId="144" r:id="rId18"/>
    <sheet name="移動支援(伴わない、合成２)" sheetId="145" r:id="rId19"/>
    <sheet name="移動支援(伴わない、2h未合成１)" sheetId="146" r:id="rId20"/>
    <sheet name="移動支援(伴わない、日中増分)" sheetId="147" r:id="rId21"/>
    <sheet name="移動支援(伴わない、早朝夜間増分)" sheetId="148" r:id="rId22"/>
    <sheet name="移動支援(伴わない、深夜増分)" sheetId="149" r:id="rId23"/>
    <sheet name="加算" sheetId="150" r:id="rId24"/>
  </sheets>
  <definedNames>
    <definedName name="_xlnm._FilterDatabase" localSheetId="8" hidden="1">'移動支援(伴う、2h未合成１)'!$A$1:$A$79</definedName>
    <definedName name="_xlnm._FilterDatabase" localSheetId="9" hidden="1">'移動支援(伴う、2h未合成２)'!$A$1:$A$68</definedName>
    <definedName name="_xlnm._FilterDatabase" localSheetId="10" hidden="1">'移動支援(伴う、2h未合成３)'!$A$1:$A$90</definedName>
    <definedName name="_xlnm._FilterDatabase" localSheetId="3" hidden="1">'移動支援(伴う、合成深夜)'!$A$1:$A$68</definedName>
    <definedName name="_xlnm._FilterDatabase" localSheetId="4" hidden="1">'移動支援(伴う、合成早朝)'!$A$1:$A$68</definedName>
    <definedName name="_xlnm._FilterDatabase" localSheetId="5" hidden="1">'移動支援(伴う、合成日中)'!$A$1:$A$75</definedName>
    <definedName name="_xlnm._FilterDatabase" localSheetId="6" hidden="1">'移動支援(伴う、合成夜間１)'!$A$1:$A$68</definedName>
    <definedName name="_xlnm._FilterDatabase" localSheetId="7" hidden="1">'移動支援(伴う、合成夜間２)'!$A$1:$A$68</definedName>
    <definedName name="_xlnm._FilterDatabase" localSheetId="13" hidden="1">'移動支援(伴う、深夜増分)'!$A$1:$A$62</definedName>
    <definedName name="_xlnm._FilterDatabase" localSheetId="12" hidden="1">'移動支援(伴う、早朝夜間増分)'!$A$1:$A$61</definedName>
    <definedName name="_xlnm._FilterDatabase" localSheetId="2" hidden="1">'移動支援(伴う、単一深夜)'!$A$1:$A$62</definedName>
    <definedName name="_xlnm._FilterDatabase" localSheetId="1" hidden="1">'移動支援(伴う、単一早朝夜間)'!$A$1:$A$61</definedName>
    <definedName name="_xlnm._FilterDatabase" localSheetId="0" hidden="1">'移動支援(伴う、単一日中)'!$A$2:$A$78</definedName>
    <definedName name="_xlnm._FilterDatabase" localSheetId="11" hidden="1">'移動支援(伴う、日中増分)'!$A$1:$A$78</definedName>
    <definedName name="_xlnm._FilterDatabase" localSheetId="19" hidden="1">'移動支援(伴わない、2h未合成１)'!$A$1:$A$122</definedName>
    <definedName name="_xlnm._FilterDatabase" localSheetId="17" hidden="1">'移動支援(伴わない、合成１)'!$A$1:$A$142</definedName>
    <definedName name="_xlnm._FilterDatabase" localSheetId="18" hidden="1">'移動支援(伴わない、合成２)'!$A$1:$A$88</definedName>
    <definedName name="_xlnm._FilterDatabase" localSheetId="22" hidden="1">'移動支援(伴わない、深夜増分)'!$A$1:$A$101</definedName>
    <definedName name="_xlnm._FilterDatabase" localSheetId="21" hidden="1">'移動支援(伴わない、早朝夜間増分)'!$A$1:$A$103</definedName>
    <definedName name="_xlnm._FilterDatabase" localSheetId="16" hidden="1">'移動支援(伴わない、単一深夜)'!$A$6:$AT$81</definedName>
    <definedName name="_xlnm._FilterDatabase" localSheetId="15" hidden="1">'移動支援(伴わない、単一早朝夜間)'!$A$1:$A$97</definedName>
    <definedName name="_xlnm._FilterDatabase" localSheetId="14" hidden="1">'移動支援(伴わない、単一日中)'!$A$1:$A$139</definedName>
    <definedName name="_xlnm._FilterDatabase" localSheetId="20" hidden="1">'移動支援(伴わない、日中増分)'!$A$1:$A$140</definedName>
    <definedName name="_xlnm.Print_Area" localSheetId="8">'移動支援(伴う、2h未合成１)'!$A$1:$BA$64</definedName>
    <definedName name="_xlnm.Print_Area" localSheetId="9">'移動支援(伴う、2h未合成２)'!$A$1:$BA$52</definedName>
    <definedName name="_xlnm.Print_Area" localSheetId="10">'移動支援(伴う、2h未合成３)'!$A$1:$BA$75</definedName>
    <definedName name="_xlnm.Print_Area" localSheetId="3">'移動支援(伴う、合成深夜)'!$A$1:$BE$52</definedName>
    <definedName name="_xlnm.Print_Area" localSheetId="4">'移動支援(伴う、合成早朝)'!$A$1:$BA$52</definedName>
    <definedName name="_xlnm.Print_Area" localSheetId="5">'移動支援(伴う、合成日中)'!$A$1:$BA$60</definedName>
    <definedName name="_xlnm.Print_Area" localSheetId="6">'移動支援(伴う、合成夜間１)'!$A$1:$BE$52</definedName>
    <definedName name="_xlnm.Print_Area" localSheetId="7">'移動支援(伴う、合成夜間２)'!$A$1:$BC$52</definedName>
    <definedName name="_xlnm.Print_Area" localSheetId="13">'移動支援(伴う、深夜増分)'!$A$1:$AT$46</definedName>
    <definedName name="_xlnm.Print_Area" localSheetId="12">'移動支援(伴う、早朝夜間増分)'!$A$1:$AT$54</definedName>
    <definedName name="_xlnm.Print_Area" localSheetId="2">'移動支援(伴う、単一深夜)'!$A$1:$AT$46</definedName>
    <definedName name="_xlnm.Print_Area" localSheetId="1">'移動支援(伴う、単一早朝夜間)'!$A$1:$AT$54</definedName>
    <definedName name="_xlnm.Print_Area" localSheetId="0">'移動支援(伴う、単一日中)'!$A$1:$AT$71</definedName>
    <definedName name="_xlnm.Print_Area" localSheetId="11">'移動支援(伴う、日中増分)'!$A$1:$AT$70</definedName>
    <definedName name="_xlnm.Print_Area" localSheetId="19">'移動支援(伴わない、2h未合成１)'!$A$1:$BA$109</definedName>
    <definedName name="_xlnm.Print_Area" localSheetId="17">'移動支援(伴わない、合成１)'!$A$1:$BE$109</definedName>
    <definedName name="_xlnm.Print_Area" localSheetId="18">'移動支援(伴わない、合成２)'!$A$1:$BE$72</definedName>
    <definedName name="_xlnm.Print_Area" localSheetId="22">'移動支援(伴わない、深夜増分)'!$A$1:$AT$85</definedName>
    <definedName name="_xlnm.Print_Area" localSheetId="21">'移動支援(伴わない、早朝夜間増分)'!$A$1:$AT$96</definedName>
    <definedName name="_xlnm.Print_Area" localSheetId="16">'移動支援(伴わない、単一深夜)'!$A$1:$AT$82</definedName>
    <definedName name="_xlnm.Print_Area" localSheetId="15">'移動支援(伴わない、単一早朝夜間)'!$A$1:$AT$90</definedName>
    <definedName name="_xlnm.Print_Area" localSheetId="14">'移動支援(伴わない、単一日中)'!$A$1:$AT$131</definedName>
    <definedName name="_xlnm.Print_Area" localSheetId="20">'移動支援(伴わない、日中増分)'!$A$1:$AT$133</definedName>
    <definedName name="_xlnm.Print_Area" localSheetId="23">加算!$A$1:$W$11</definedName>
    <definedName name="_xlnm.Print_Titles" localSheetId="14">'移動支援(伴わない、単一日中)'!$1:$6</definedName>
    <definedName name="_xlnm.Print_Titles" localSheetId="20">'移動支援(伴わない、日中増分)'!$1:$6</definedName>
  </definedNames>
  <calcPr calcId="162913"/>
</workbook>
</file>

<file path=xl/calcChain.xml><?xml version="1.0" encoding="utf-8"?>
<calcChain xmlns="http://schemas.openxmlformats.org/spreadsheetml/2006/main">
  <c r="L24" i="143" l="1"/>
  <c r="L24" i="142" l="1"/>
  <c r="BB105" i="146" l="1"/>
  <c r="BB102" i="146"/>
  <c r="BB9" i="103"/>
  <c r="L37" i="96"/>
  <c r="AS12" i="148" l="1"/>
  <c r="BD12" i="144"/>
  <c r="BF12" i="144"/>
  <c r="AS9" i="108"/>
  <c r="AS29" i="107"/>
  <c r="AS9" i="107"/>
  <c r="AS9" i="106"/>
  <c r="AZ74" i="115"/>
  <c r="AZ66" i="115"/>
  <c r="AZ63" i="115"/>
  <c r="AZ60" i="115"/>
  <c r="AZ57" i="115"/>
  <c r="AZ54" i="115"/>
  <c r="AZ51" i="115"/>
  <c r="AZ48" i="115"/>
  <c r="AZ45" i="115"/>
  <c r="AZ42" i="115"/>
  <c r="AZ39" i="115"/>
  <c r="AZ36" i="115"/>
  <c r="AZ33" i="115"/>
  <c r="AZ30" i="115"/>
  <c r="AZ27" i="115"/>
  <c r="AZ24" i="115"/>
  <c r="AZ21" i="115"/>
  <c r="AZ18" i="115"/>
  <c r="AZ15" i="115"/>
  <c r="AZ12" i="115"/>
  <c r="AZ9" i="115"/>
  <c r="AZ63" i="113"/>
  <c r="AZ60" i="113"/>
  <c r="AZ57" i="113"/>
  <c r="AZ54" i="113"/>
  <c r="AZ51" i="113"/>
  <c r="AZ48" i="113"/>
  <c r="AZ45" i="113"/>
  <c r="AZ42" i="113"/>
  <c r="AZ39" i="113"/>
  <c r="AZ36" i="113"/>
  <c r="AZ33" i="113"/>
  <c r="AZ30" i="113"/>
  <c r="AZ27" i="113"/>
  <c r="AZ24" i="113"/>
  <c r="AZ21" i="113"/>
  <c r="AZ18" i="113"/>
  <c r="AZ15" i="113"/>
  <c r="AZ12" i="113"/>
  <c r="AZ9" i="113"/>
  <c r="BB51" i="105"/>
  <c r="BB48" i="105"/>
  <c r="BB45" i="105"/>
  <c r="BB42" i="105"/>
  <c r="BB39" i="105"/>
  <c r="BB36" i="105"/>
  <c r="BB33" i="105"/>
  <c r="BB30" i="105"/>
  <c r="BB27" i="105"/>
  <c r="BB24" i="105"/>
  <c r="BB21" i="105"/>
  <c r="BB18" i="105"/>
  <c r="BB15" i="105"/>
  <c r="BB12" i="105"/>
  <c r="BB9" i="105"/>
  <c r="AZ59" i="103"/>
  <c r="BD51" i="102"/>
  <c r="BD48" i="102"/>
  <c r="BD45" i="102"/>
  <c r="BD42" i="102"/>
  <c r="BD39" i="102"/>
  <c r="BD36" i="102"/>
  <c r="BD33" i="102"/>
  <c r="BD30" i="102"/>
  <c r="BD27" i="102"/>
  <c r="BD24" i="102"/>
  <c r="BD21" i="102"/>
  <c r="BD18" i="102"/>
  <c r="BD15" i="102"/>
  <c r="BD12" i="102"/>
  <c r="BD9" i="102"/>
  <c r="AS34" i="96"/>
  <c r="AS31" i="96"/>
  <c r="AS28" i="96"/>
  <c r="AS25" i="96"/>
  <c r="AS22" i="96"/>
  <c r="AS19" i="96"/>
  <c r="AS16" i="96"/>
  <c r="AS13" i="96"/>
  <c r="AS10" i="96"/>
  <c r="AS8" i="107" l="1"/>
  <c r="AS7" i="107"/>
  <c r="BD10" i="144" l="1"/>
  <c r="BD9" i="144"/>
  <c r="BD7" i="144"/>
  <c r="BD36" i="144"/>
  <c r="BD33" i="144"/>
  <c r="BD30" i="144"/>
  <c r="BD27" i="144"/>
  <c r="BD24" i="144"/>
  <c r="BD21" i="144"/>
  <c r="BD18" i="144"/>
  <c r="BD15" i="144"/>
  <c r="AS27" i="107"/>
  <c r="AS28" i="107"/>
  <c r="AS7" i="106"/>
  <c r="AS8" i="106"/>
  <c r="AZ57" i="103"/>
  <c r="AZ58" i="103" l="1"/>
  <c r="BB7" i="105"/>
  <c r="BB8" i="105"/>
  <c r="BB10" i="105"/>
  <c r="BB11" i="105"/>
  <c r="BB13" i="105"/>
  <c r="BB14" i="105"/>
  <c r="BB16" i="105"/>
  <c r="BB17" i="105"/>
  <c r="BB19" i="105"/>
  <c r="BB20" i="105"/>
  <c r="BB22" i="105"/>
  <c r="BB23" i="105"/>
  <c r="BB25" i="105"/>
  <c r="BB26" i="105"/>
  <c r="BB28" i="105"/>
  <c r="BB29" i="105"/>
  <c r="BB31" i="105"/>
  <c r="BB32" i="105"/>
  <c r="BB34" i="105"/>
  <c r="BB35" i="105"/>
  <c r="BB37" i="105"/>
  <c r="BB38" i="105"/>
  <c r="BB40" i="105"/>
  <c r="BB41" i="105"/>
  <c r="BB43" i="105"/>
  <c r="BB44" i="105"/>
  <c r="BB46" i="105"/>
  <c r="BB47" i="105"/>
  <c r="BB49" i="105"/>
  <c r="BB50" i="105"/>
  <c r="AZ7" i="113"/>
  <c r="AZ8" i="113"/>
  <c r="BD50" i="102"/>
  <c r="BD49" i="102"/>
  <c r="BD47" i="102"/>
  <c r="BD46" i="102"/>
  <c r="BD44" i="102"/>
  <c r="BD43" i="102"/>
  <c r="BD41" i="102"/>
  <c r="BD40" i="102"/>
  <c r="BD38" i="102"/>
  <c r="BD37" i="102"/>
  <c r="BD35" i="102"/>
  <c r="BD34" i="102"/>
  <c r="BD32" i="102"/>
  <c r="BD31" i="102"/>
  <c r="BD29" i="102"/>
  <c r="BD28" i="102"/>
  <c r="BD26" i="102"/>
  <c r="BD25" i="102"/>
  <c r="BD23" i="102"/>
  <c r="BD22" i="102"/>
  <c r="BD20" i="102"/>
  <c r="BD19" i="102"/>
  <c r="BD17" i="102"/>
  <c r="BD16" i="102"/>
  <c r="BD14" i="102"/>
  <c r="BD13" i="102"/>
  <c r="BD11" i="102"/>
  <c r="BD10" i="102"/>
  <c r="BD8" i="102"/>
  <c r="BD7" i="102"/>
  <c r="AS8" i="96"/>
  <c r="AS9" i="96"/>
  <c r="AS11" i="96"/>
  <c r="AS12" i="96"/>
  <c r="AS14" i="96"/>
  <c r="AS15" i="96"/>
  <c r="AS17" i="96"/>
  <c r="AS18" i="96"/>
  <c r="AS20" i="96"/>
  <c r="AS21" i="96"/>
  <c r="AS23" i="96"/>
  <c r="AS24" i="96"/>
  <c r="AS26" i="96"/>
  <c r="AS27" i="96"/>
  <c r="AS7" i="141"/>
  <c r="AS9" i="141"/>
  <c r="L9" i="148"/>
  <c r="L9" i="149" s="1"/>
  <c r="V50" i="146"/>
  <c r="V47" i="146"/>
  <c r="V44" i="146"/>
  <c r="R30" i="146"/>
  <c r="S36" i="145"/>
  <c r="S33" i="145"/>
  <c r="S30" i="145"/>
  <c r="S27" i="145"/>
  <c r="S24" i="145"/>
  <c r="S21" i="145"/>
  <c r="S18" i="145"/>
  <c r="S15" i="145"/>
  <c r="S12" i="145"/>
  <c r="S9" i="145"/>
  <c r="S44" i="145" s="1"/>
  <c r="S81" i="144"/>
  <c r="S71" i="144"/>
  <c r="S108" i="144" s="1"/>
  <c r="S68" i="144"/>
  <c r="S105" i="144" s="1"/>
  <c r="S65" i="144"/>
  <c r="S102" i="144" s="1"/>
  <c r="S62" i="144"/>
  <c r="S99" i="144" s="1"/>
  <c r="S59" i="144"/>
  <c r="S96" i="144" s="1"/>
  <c r="S56" i="144"/>
  <c r="S93" i="144" s="1"/>
  <c r="S53" i="144"/>
  <c r="S90" i="144" s="1"/>
  <c r="S50" i="144"/>
  <c r="S87" i="144" s="1"/>
  <c r="S47" i="144"/>
  <c r="S44" i="144"/>
  <c r="G71" i="144"/>
  <c r="G108" i="144" s="1"/>
  <c r="G65" i="144"/>
  <c r="G102" i="144" s="1"/>
  <c r="G56" i="144"/>
  <c r="G93" i="144" s="1"/>
  <c r="G44" i="144"/>
  <c r="G36" i="145"/>
  <c r="G30" i="145"/>
  <c r="G21" i="145"/>
  <c r="G9" i="145"/>
  <c r="BD49" i="144" l="1"/>
  <c r="BD50" i="144"/>
  <c r="G81" i="144"/>
  <c r="BF87" i="144" s="1"/>
  <c r="L9" i="143"/>
  <c r="AS7" i="143" s="1"/>
  <c r="L15" i="143"/>
  <c r="AS15" i="143" s="1"/>
  <c r="L89" i="142"/>
  <c r="L86" i="142"/>
  <c r="L65" i="142"/>
  <c r="L62" i="142"/>
  <c r="L53" i="142"/>
  <c r="AS53" i="142" s="1"/>
  <c r="L50" i="142"/>
  <c r="L47" i="142"/>
  <c r="AS46" i="142" s="1"/>
  <c r="L44" i="142"/>
  <c r="AS43" i="142" s="1"/>
  <c r="L41" i="142"/>
  <c r="AS24" i="142"/>
  <c r="L21" i="142"/>
  <c r="AS20" i="142" s="1"/>
  <c r="L18" i="142"/>
  <c r="L18" i="143" s="1"/>
  <c r="L15" i="142"/>
  <c r="L12" i="142"/>
  <c r="L9" i="142"/>
  <c r="L56" i="142"/>
  <c r="L27" i="141"/>
  <c r="L30" i="141" s="1"/>
  <c r="L33" i="141" s="1"/>
  <c r="L36" i="141" s="1"/>
  <c r="L39" i="141" s="1"/>
  <c r="L42" i="141" s="1"/>
  <c r="L45" i="141" s="1"/>
  <c r="L48" i="141" s="1"/>
  <c r="L51" i="141" s="1"/>
  <c r="L54" i="141" s="1"/>
  <c r="L57" i="141" s="1"/>
  <c r="L60" i="141" s="1"/>
  <c r="L63" i="141" s="1"/>
  <c r="L66" i="141" s="1"/>
  <c r="L69" i="141" s="1"/>
  <c r="L72" i="141" s="1"/>
  <c r="L75" i="141" s="1"/>
  <c r="L78" i="141" s="1"/>
  <c r="L81" i="141" s="1"/>
  <c r="L84" i="141" s="1"/>
  <c r="L87" i="141" s="1"/>
  <c r="L90" i="141" s="1"/>
  <c r="L93" i="141" s="1"/>
  <c r="L96" i="141" s="1"/>
  <c r="L99" i="141" s="1"/>
  <c r="L102" i="141" s="1"/>
  <c r="L105" i="141" s="1"/>
  <c r="L108" i="141" s="1"/>
  <c r="L111" i="141" s="1"/>
  <c r="L114" i="141" s="1"/>
  <c r="L117" i="141" s="1"/>
  <c r="L120" i="141" s="1"/>
  <c r="L123" i="141" s="1"/>
  <c r="L126" i="141" s="1"/>
  <c r="L129" i="141" s="1"/>
  <c r="BB59" i="103"/>
  <c r="S51" i="103"/>
  <c r="S51" i="104" s="1"/>
  <c r="S48" i="103"/>
  <c r="S48" i="104" s="1"/>
  <c r="S45" i="103"/>
  <c r="S45" i="104" s="1"/>
  <c r="S42" i="103"/>
  <c r="S42" i="104" s="1"/>
  <c r="S39" i="103"/>
  <c r="S36" i="103"/>
  <c r="S36" i="104" s="1"/>
  <c r="S33" i="103"/>
  <c r="S33" i="104" s="1"/>
  <c r="S30" i="103"/>
  <c r="S30" i="104" s="1"/>
  <c r="S27" i="103"/>
  <c r="S27" i="104" s="1"/>
  <c r="S24" i="103"/>
  <c r="S24" i="104" s="1"/>
  <c r="S21" i="103"/>
  <c r="S21" i="104" s="1"/>
  <c r="S18" i="103"/>
  <c r="S18" i="104" s="1"/>
  <c r="S15" i="103"/>
  <c r="S15" i="104" s="1"/>
  <c r="S12" i="103"/>
  <c r="S12" i="104" s="1"/>
  <c r="S9" i="103"/>
  <c r="S9" i="104" s="1"/>
  <c r="G51" i="101"/>
  <c r="G45" i="101"/>
  <c r="G36" i="101"/>
  <c r="G24" i="101"/>
  <c r="G9" i="101"/>
  <c r="BF15" i="102"/>
  <c r="L33" i="98"/>
  <c r="AS33" i="98" s="1"/>
  <c r="L30" i="98"/>
  <c r="AS30" i="98" s="1"/>
  <c r="L27" i="98"/>
  <c r="AS27" i="98" s="1"/>
  <c r="L24" i="98"/>
  <c r="AS24" i="98" s="1"/>
  <c r="L21" i="98"/>
  <c r="AS21" i="98" s="1"/>
  <c r="L18" i="98"/>
  <c r="AS18" i="98" s="1"/>
  <c r="L15" i="98"/>
  <c r="AS15" i="98" s="1"/>
  <c r="L12" i="98"/>
  <c r="AS12" i="98" s="1"/>
  <c r="L9" i="98"/>
  <c r="AS9" i="98" s="1"/>
  <c r="L53" i="97"/>
  <c r="AS53" i="97" s="1"/>
  <c r="L50" i="97"/>
  <c r="AS50" i="97" s="1"/>
  <c r="L47" i="97"/>
  <c r="AS47" i="97" s="1"/>
  <c r="L29" i="97"/>
  <c r="AS29" i="97" s="1"/>
  <c r="L32" i="97"/>
  <c r="AS32" i="97" s="1"/>
  <c r="L35" i="97"/>
  <c r="AS35" i="97" s="1"/>
  <c r="L38" i="97"/>
  <c r="AS38" i="97" s="1"/>
  <c r="L41" i="97"/>
  <c r="AS41" i="97" s="1"/>
  <c r="L44" i="97"/>
  <c r="AS44" i="97" s="1"/>
  <c r="L21" i="97"/>
  <c r="AS21" i="97" s="1"/>
  <c r="L18" i="97"/>
  <c r="AS18" i="97" s="1"/>
  <c r="L15" i="97"/>
  <c r="AS15" i="97" s="1"/>
  <c r="L12" i="97"/>
  <c r="AS12" i="97" s="1"/>
  <c r="L9" i="97"/>
  <c r="AS9" i="97" s="1"/>
  <c r="BB27" i="146"/>
  <c r="BB24" i="146"/>
  <c r="BB21" i="146"/>
  <c r="BB18" i="146"/>
  <c r="BB12" i="146"/>
  <c r="BB15" i="146"/>
  <c r="BB9" i="146"/>
  <c r="AZ24" i="146"/>
  <c r="AZ21" i="146"/>
  <c r="AZ20" i="146"/>
  <c r="AZ19" i="146"/>
  <c r="AZ18" i="146"/>
  <c r="AZ15" i="146"/>
  <c r="AZ14" i="146"/>
  <c r="AZ13" i="146"/>
  <c r="AZ12" i="146"/>
  <c r="AZ11" i="146"/>
  <c r="AZ10" i="146"/>
  <c r="AZ7" i="146"/>
  <c r="BF33" i="145"/>
  <c r="BF30" i="145"/>
  <c r="BF24" i="145"/>
  <c r="BF27" i="145"/>
  <c r="BF21" i="145"/>
  <c r="BF12" i="145"/>
  <c r="BF15" i="145"/>
  <c r="BF18" i="145"/>
  <c r="BF9" i="145"/>
  <c r="BD34" i="145"/>
  <c r="BD33" i="145"/>
  <c r="BD28" i="145"/>
  <c r="BD27" i="145"/>
  <c r="BD24" i="145"/>
  <c r="BD19" i="145"/>
  <c r="BD15" i="145"/>
  <c r="BD12" i="145"/>
  <c r="BD7" i="145"/>
  <c r="BD105" i="144"/>
  <c r="BD100" i="144"/>
  <c r="BD99" i="144"/>
  <c r="BD96" i="144"/>
  <c r="BF105" i="144"/>
  <c r="BF102" i="144"/>
  <c r="BF96" i="144"/>
  <c r="BF99" i="144"/>
  <c r="BF68" i="144"/>
  <c r="BF65" i="144"/>
  <c r="BF59" i="144"/>
  <c r="BF62" i="144"/>
  <c r="BF50" i="144"/>
  <c r="BF53" i="144"/>
  <c r="BF21" i="144"/>
  <c r="BF18" i="144"/>
  <c r="BF15" i="144"/>
  <c r="BD68" i="144"/>
  <c r="BD67" i="144"/>
  <c r="BD66" i="144"/>
  <c r="BD63" i="144"/>
  <c r="BD62" i="144"/>
  <c r="BD61" i="144"/>
  <c r="BD60" i="144"/>
  <c r="BD59" i="144"/>
  <c r="BD58" i="144"/>
  <c r="BD57" i="144"/>
  <c r="BD53" i="144"/>
  <c r="BD52" i="144"/>
  <c r="BD51" i="144"/>
  <c r="BD48" i="144"/>
  <c r="BF36" i="145"/>
  <c r="BF36" i="144"/>
  <c r="BF33" i="144"/>
  <c r="BF30" i="144"/>
  <c r="BF24" i="144"/>
  <c r="BF27" i="144"/>
  <c r="BF9" i="144"/>
  <c r="BB48" i="115"/>
  <c r="BB12" i="115"/>
  <c r="BB74" i="115"/>
  <c r="BB66" i="115"/>
  <c r="BB63" i="115"/>
  <c r="BB60" i="115"/>
  <c r="BB54" i="115"/>
  <c r="BB57" i="115"/>
  <c r="BB51" i="115"/>
  <c r="BB42" i="115"/>
  <c r="BB45" i="115"/>
  <c r="BB39" i="115"/>
  <c r="BB36" i="115"/>
  <c r="BB33" i="115"/>
  <c r="BB30" i="115"/>
  <c r="BB24" i="115"/>
  <c r="BB27" i="115"/>
  <c r="BB21" i="115"/>
  <c r="BB18" i="115"/>
  <c r="BB15" i="115"/>
  <c r="BB9" i="115"/>
  <c r="BB63" i="113"/>
  <c r="BB60" i="113"/>
  <c r="BB57" i="113"/>
  <c r="BB51" i="113"/>
  <c r="BB54" i="113"/>
  <c r="BB48" i="113"/>
  <c r="BB39" i="113"/>
  <c r="BB42" i="113"/>
  <c r="BB45" i="113"/>
  <c r="BB36" i="113"/>
  <c r="BB33" i="113"/>
  <c r="BB30" i="113"/>
  <c r="BB27" i="113"/>
  <c r="BB21" i="113"/>
  <c r="BB24" i="113"/>
  <c r="BB18" i="113"/>
  <c r="BB15" i="113"/>
  <c r="BB12" i="113"/>
  <c r="BB9" i="113"/>
  <c r="BF51" i="102"/>
  <c r="BF48" i="102"/>
  <c r="BF45" i="102"/>
  <c r="BF39" i="102"/>
  <c r="BF42" i="102"/>
  <c r="BF36" i="102"/>
  <c r="BF24" i="102"/>
  <c r="BF30" i="102"/>
  <c r="BF12" i="102"/>
  <c r="BF18" i="102"/>
  <c r="BF9" i="102"/>
  <c r="BF27" i="102"/>
  <c r="BF33" i="102"/>
  <c r="AZ17" i="146"/>
  <c r="AZ16" i="146"/>
  <c r="AZ23" i="146"/>
  <c r="AZ22" i="146"/>
  <c r="AZ9" i="146"/>
  <c r="AZ8" i="146"/>
  <c r="AS52" i="142"/>
  <c r="AS51" i="142"/>
  <c r="AS47" i="142"/>
  <c r="AS42" i="142"/>
  <c r="AS41" i="142"/>
  <c r="AS40" i="142"/>
  <c r="AS39" i="142"/>
  <c r="AS21" i="142"/>
  <c r="AS15" i="142"/>
  <c r="AS14" i="142"/>
  <c r="AS13" i="142"/>
  <c r="Q99" i="146"/>
  <c r="Q102" i="146"/>
  <c r="Q108" i="146"/>
  <c r="Q105" i="146"/>
  <c r="AZ26" i="146"/>
  <c r="AS18" i="141"/>
  <c r="AS15" i="141"/>
  <c r="AS12" i="141"/>
  <c r="L33" i="142" l="1"/>
  <c r="L74" i="142"/>
  <c r="AS22" i="142"/>
  <c r="L77" i="142"/>
  <c r="AS54" i="142"/>
  <c r="AS56" i="142"/>
  <c r="AS55" i="142"/>
  <c r="L27" i="142"/>
  <c r="L68" i="142"/>
  <c r="L80" i="142"/>
  <c r="L21" i="143"/>
  <c r="AS21" i="143" s="1"/>
  <c r="AS19" i="142"/>
  <c r="AS23" i="142"/>
  <c r="L30" i="142"/>
  <c r="L59" i="142"/>
  <c r="AS58" i="142" s="1"/>
  <c r="L71" i="142"/>
  <c r="L83" i="142"/>
  <c r="AS45" i="142"/>
  <c r="AS44" i="142"/>
  <c r="AS10" i="142"/>
  <c r="AS11" i="142"/>
  <c r="AS12" i="142"/>
  <c r="L12" i="143"/>
  <c r="AS12" i="143" s="1"/>
  <c r="AS7" i="142"/>
  <c r="AS8" i="142"/>
  <c r="AS9" i="142"/>
  <c r="AS8" i="143"/>
  <c r="BF90" i="144"/>
  <c r="AS13" i="143"/>
  <c r="AS19" i="143"/>
  <c r="AS20" i="143"/>
  <c r="AS23" i="143"/>
  <c r="AS9" i="143"/>
  <c r="BB12" i="101"/>
  <c r="AZ21" i="101"/>
  <c r="AZ9" i="101"/>
  <c r="AZ18" i="101"/>
  <c r="AZ15" i="101"/>
  <c r="AZ12" i="101"/>
  <c r="BB51" i="101"/>
  <c r="AZ51" i="101"/>
  <c r="G24" i="103"/>
  <c r="AZ23" i="103" s="1"/>
  <c r="AZ33" i="101"/>
  <c r="AZ30" i="101"/>
  <c r="AZ27" i="101"/>
  <c r="AZ24" i="101"/>
  <c r="BB48" i="101"/>
  <c r="AZ45" i="101"/>
  <c r="AZ48" i="101"/>
  <c r="AZ42" i="101"/>
  <c r="AZ39" i="101"/>
  <c r="AZ36" i="101"/>
  <c r="BB9" i="101"/>
  <c r="BB21" i="101"/>
  <c r="BB15" i="101"/>
  <c r="BB18" i="101"/>
  <c r="BB24" i="101"/>
  <c r="BB33" i="101"/>
  <c r="BB27" i="101"/>
  <c r="BB30" i="101"/>
  <c r="BB45" i="101"/>
  <c r="AZ35" i="101"/>
  <c r="AZ37" i="101"/>
  <c r="AZ38" i="101"/>
  <c r="AZ34" i="101"/>
  <c r="AZ41" i="101"/>
  <c r="AZ40" i="101"/>
  <c r="BB39" i="101"/>
  <c r="AZ47" i="101"/>
  <c r="AZ43" i="101"/>
  <c r="AZ44" i="101"/>
  <c r="AZ46" i="101"/>
  <c r="G36" i="103"/>
  <c r="BB36" i="101"/>
  <c r="AZ19" i="101"/>
  <c r="AZ11" i="101"/>
  <c r="AZ7" i="101"/>
  <c r="AZ13" i="101"/>
  <c r="AZ20" i="101"/>
  <c r="AZ14" i="101"/>
  <c r="AZ10" i="101"/>
  <c r="AZ17" i="101"/>
  <c r="AZ16" i="101"/>
  <c r="AZ8" i="101"/>
  <c r="AZ50" i="101"/>
  <c r="AZ49" i="101"/>
  <c r="G45" i="103"/>
  <c r="BB42" i="101"/>
  <c r="AZ31" i="101"/>
  <c r="AZ23" i="101"/>
  <c r="AZ29" i="101"/>
  <c r="AZ28" i="101"/>
  <c r="AZ26" i="101"/>
  <c r="AZ22" i="101"/>
  <c r="AZ25" i="101"/>
  <c r="AZ32" i="101"/>
  <c r="G9" i="103"/>
  <c r="G51" i="103"/>
  <c r="AZ51" i="103" s="1"/>
  <c r="S39" i="104"/>
  <c r="AS14" i="143"/>
  <c r="AS10" i="143"/>
  <c r="AS11" i="143"/>
  <c r="AS59" i="142"/>
  <c r="AS64" i="142"/>
  <c r="BF21" i="102"/>
  <c r="AS65" i="142"/>
  <c r="AS63" i="142"/>
  <c r="AS31" i="142"/>
  <c r="AS28" i="142"/>
  <c r="AS27" i="142"/>
  <c r="AZ25" i="146"/>
  <c r="AZ27" i="146"/>
  <c r="AS57" i="142" l="1"/>
  <c r="AS26" i="142"/>
  <c r="AS25" i="142"/>
  <c r="AS29" i="142"/>
  <c r="AS30" i="142"/>
  <c r="BB24" i="103"/>
  <c r="AS22" i="143"/>
  <c r="L27" i="143"/>
  <c r="AS25" i="143" s="1"/>
  <c r="AS24" i="143"/>
  <c r="AZ22" i="103"/>
  <c r="G24" i="104"/>
  <c r="AZ26" i="103"/>
  <c r="BB33" i="103"/>
  <c r="AZ32" i="103"/>
  <c r="BB39" i="103"/>
  <c r="AZ39" i="103"/>
  <c r="AZ36" i="103"/>
  <c r="AZ42" i="103"/>
  <c r="AZ48" i="103"/>
  <c r="AZ45" i="103"/>
  <c r="AZ15" i="103"/>
  <c r="AZ12" i="103"/>
  <c r="AZ18" i="103"/>
  <c r="AZ21" i="103"/>
  <c r="AZ9" i="103"/>
  <c r="BB27" i="103"/>
  <c r="AZ27" i="103"/>
  <c r="AZ30" i="103"/>
  <c r="AZ24" i="103"/>
  <c r="AZ33" i="103"/>
  <c r="AZ25" i="103"/>
  <c r="AZ31" i="103"/>
  <c r="BB30" i="103"/>
  <c r="AZ29" i="103"/>
  <c r="AZ28" i="103"/>
  <c r="AZ46" i="103"/>
  <c r="AZ47" i="103"/>
  <c r="AZ43" i="103"/>
  <c r="AZ44" i="103"/>
  <c r="G45" i="104"/>
  <c r="BB45" i="103"/>
  <c r="BB48" i="103"/>
  <c r="AZ38" i="103"/>
  <c r="AZ34" i="103"/>
  <c r="AZ41" i="103"/>
  <c r="AZ37" i="103"/>
  <c r="AZ40" i="103"/>
  <c r="AZ35" i="103"/>
  <c r="BB42" i="103"/>
  <c r="G36" i="104"/>
  <c r="BB36" i="103"/>
  <c r="AZ50" i="103"/>
  <c r="AZ49" i="103"/>
  <c r="BB51" i="103"/>
  <c r="G51" i="104"/>
  <c r="BD51" i="104" s="1"/>
  <c r="AZ14" i="103"/>
  <c r="AZ10" i="103"/>
  <c r="AZ20" i="103"/>
  <c r="AZ7" i="103"/>
  <c r="AZ17" i="103"/>
  <c r="AZ13" i="103"/>
  <c r="AZ16" i="103"/>
  <c r="AZ8" i="103"/>
  <c r="AZ19" i="103"/>
  <c r="AZ11" i="103"/>
  <c r="BB15" i="103"/>
  <c r="BB21" i="103"/>
  <c r="G9" i="104"/>
  <c r="BB12" i="103"/>
  <c r="BB18" i="103"/>
  <c r="BD23" i="104"/>
  <c r="BF24" i="104"/>
  <c r="AS66" i="142"/>
  <c r="AS67" i="142"/>
  <c r="AS68" i="142"/>
  <c r="V9" i="150"/>
  <c r="V10" i="150"/>
  <c r="V8" i="150"/>
  <c r="L84" i="149"/>
  <c r="L81" i="149"/>
  <c r="AS81" i="149" s="1"/>
  <c r="L78" i="149"/>
  <c r="L75" i="149"/>
  <c r="L72" i="149"/>
  <c r="L69" i="149"/>
  <c r="L66" i="149"/>
  <c r="L63" i="149"/>
  <c r="L60" i="149"/>
  <c r="L57" i="149"/>
  <c r="L54" i="149"/>
  <c r="L51" i="149"/>
  <c r="L48" i="149"/>
  <c r="L45" i="149"/>
  <c r="L42" i="149"/>
  <c r="L39" i="149"/>
  <c r="L36" i="149"/>
  <c r="L33" i="149"/>
  <c r="L30" i="149"/>
  <c r="L27" i="149"/>
  <c r="L24" i="149"/>
  <c r="L21" i="149"/>
  <c r="L18" i="149"/>
  <c r="L15" i="149"/>
  <c r="L12" i="149"/>
  <c r="S71" i="145"/>
  <c r="S68" i="145"/>
  <c r="S65" i="145"/>
  <c r="S62" i="145"/>
  <c r="S59" i="145"/>
  <c r="S56" i="145"/>
  <c r="S53" i="145"/>
  <c r="S50" i="145"/>
  <c r="S47" i="145"/>
  <c r="S84" i="144"/>
  <c r="BF71" i="144"/>
  <c r="L132" i="147"/>
  <c r="L129" i="147"/>
  <c r="L126" i="147"/>
  <c r="L123" i="147"/>
  <c r="L120" i="147"/>
  <c r="L117" i="147"/>
  <c r="L114" i="147"/>
  <c r="L111" i="147"/>
  <c r="L108" i="147"/>
  <c r="L105" i="147"/>
  <c r="L102" i="147"/>
  <c r="V71" i="146"/>
  <c r="V68" i="146"/>
  <c r="V65" i="146"/>
  <c r="V62" i="146"/>
  <c r="V59" i="146"/>
  <c r="V56" i="146"/>
  <c r="R36" i="146"/>
  <c r="R33" i="146"/>
  <c r="F108" i="146"/>
  <c r="F99" i="146"/>
  <c r="F81" i="146"/>
  <c r="G65" i="146"/>
  <c r="G56" i="146"/>
  <c r="G44" i="146"/>
  <c r="AZ91" i="146" l="1"/>
  <c r="AZ94" i="146"/>
  <c r="AZ85" i="146"/>
  <c r="AZ81" i="146"/>
  <c r="BB81" i="146"/>
  <c r="AZ96" i="146"/>
  <c r="AZ90" i="146"/>
  <c r="AZ95" i="146"/>
  <c r="AZ84" i="146"/>
  <c r="AZ80" i="146"/>
  <c r="AZ88" i="146"/>
  <c r="AZ82" i="146"/>
  <c r="AZ93" i="146"/>
  <c r="AZ89" i="146"/>
  <c r="AZ87" i="146"/>
  <c r="AZ83" i="146"/>
  <c r="AZ79" i="146"/>
  <c r="AZ92" i="146"/>
  <c r="AZ86" i="146"/>
  <c r="AZ102" i="146"/>
  <c r="AZ98" i="146"/>
  <c r="AZ103" i="146"/>
  <c r="AZ105" i="146"/>
  <c r="AZ101" i="146"/>
  <c r="AZ97" i="146"/>
  <c r="AZ104" i="146"/>
  <c r="AZ100" i="146"/>
  <c r="AZ99" i="146"/>
  <c r="AZ106" i="146"/>
  <c r="AZ107" i="146"/>
  <c r="AZ108" i="146"/>
  <c r="AS26" i="143"/>
  <c r="AS27" i="143"/>
  <c r="L30" i="143"/>
  <c r="L33" i="143" s="1"/>
  <c r="AS33" i="143" s="1"/>
  <c r="BD15" i="104"/>
  <c r="BD12" i="104"/>
  <c r="BD21" i="104"/>
  <c r="BD9" i="104"/>
  <c r="BD18" i="104"/>
  <c r="BD48" i="104"/>
  <c r="BD45" i="104"/>
  <c r="BD39" i="104"/>
  <c r="BD36" i="104"/>
  <c r="BD42" i="104"/>
  <c r="BF30" i="104"/>
  <c r="BD27" i="104"/>
  <c r="BD30" i="104"/>
  <c r="BD24" i="104"/>
  <c r="BD33" i="104"/>
  <c r="BD28" i="104"/>
  <c r="BD29" i="104"/>
  <c r="G24" i="114"/>
  <c r="BF27" i="104"/>
  <c r="BD31" i="104"/>
  <c r="BD26" i="104"/>
  <c r="BD25" i="104"/>
  <c r="BF33" i="104"/>
  <c r="BD32" i="104"/>
  <c r="BD22" i="104"/>
  <c r="BD46" i="104"/>
  <c r="BD43" i="104"/>
  <c r="BD47" i="104"/>
  <c r="BD44" i="104"/>
  <c r="G45" i="114"/>
  <c r="BF48" i="104"/>
  <c r="BF45" i="104"/>
  <c r="BD13" i="104"/>
  <c r="BD17" i="104"/>
  <c r="BD10" i="104"/>
  <c r="BD14" i="104"/>
  <c r="BD7" i="104"/>
  <c r="BD11" i="104"/>
  <c r="BD19" i="104"/>
  <c r="BD8" i="104"/>
  <c r="BD16" i="104"/>
  <c r="BD20" i="104"/>
  <c r="BF15" i="104"/>
  <c r="BF21" i="104"/>
  <c r="BF9" i="104"/>
  <c r="G9" i="114"/>
  <c r="BF12" i="104"/>
  <c r="BF18" i="104"/>
  <c r="BD49" i="104"/>
  <c r="BD50" i="104"/>
  <c r="BF51" i="104"/>
  <c r="G51" i="114"/>
  <c r="BD37" i="104"/>
  <c r="BD41" i="104"/>
  <c r="BD34" i="104"/>
  <c r="BD38" i="104"/>
  <c r="BD35" i="104"/>
  <c r="BD40" i="104"/>
  <c r="G36" i="114"/>
  <c r="BF42" i="104"/>
  <c r="BF36" i="104"/>
  <c r="BF39" i="104"/>
  <c r="BB84" i="146"/>
  <c r="AS24" i="149"/>
  <c r="AS23" i="149"/>
  <c r="AS22" i="149"/>
  <c r="AS46" i="149"/>
  <c r="AS48" i="149"/>
  <c r="AS47" i="149"/>
  <c r="AS60" i="149"/>
  <c r="AS59" i="149"/>
  <c r="AS58" i="149"/>
  <c r="AS72" i="149"/>
  <c r="AS71" i="149"/>
  <c r="AS70" i="149"/>
  <c r="AZ30" i="146"/>
  <c r="BB30" i="146"/>
  <c r="AZ29" i="146"/>
  <c r="AZ28" i="146"/>
  <c r="BB71" i="146"/>
  <c r="AZ71" i="146"/>
  <c r="AZ70" i="146"/>
  <c r="AZ69" i="146"/>
  <c r="BF44" i="144"/>
  <c r="BD42" i="144"/>
  <c r="BF81" i="144"/>
  <c r="BD81" i="144"/>
  <c r="AS13" i="149"/>
  <c r="AS15" i="149"/>
  <c r="AS14" i="149"/>
  <c r="AS26" i="149"/>
  <c r="AS25" i="149"/>
  <c r="AS27" i="149"/>
  <c r="AS39" i="149"/>
  <c r="AS37" i="149"/>
  <c r="AS38" i="149"/>
  <c r="AS50" i="149"/>
  <c r="AS49" i="149"/>
  <c r="AS51" i="149"/>
  <c r="AS61" i="149"/>
  <c r="AS63" i="149"/>
  <c r="AS62" i="149"/>
  <c r="AS74" i="149"/>
  <c r="AS73" i="149"/>
  <c r="AS75" i="149"/>
  <c r="BB47" i="146"/>
  <c r="AZ53" i="146"/>
  <c r="AZ42" i="146"/>
  <c r="AZ48" i="146"/>
  <c r="AZ52" i="146"/>
  <c r="BB44" i="146"/>
  <c r="AZ50" i="146"/>
  <c r="BB53" i="146"/>
  <c r="AZ47" i="146"/>
  <c r="BB50" i="146"/>
  <c r="AZ45" i="146"/>
  <c r="AZ49" i="146"/>
  <c r="AZ46" i="146"/>
  <c r="AZ51" i="146"/>
  <c r="BB96" i="146"/>
  <c r="BD106" i="144"/>
  <c r="BF108" i="144"/>
  <c r="AS11" i="149"/>
  <c r="AS10" i="149"/>
  <c r="AS12" i="149"/>
  <c r="BB99" i="146"/>
  <c r="BB68" i="146"/>
  <c r="AZ63" i="146"/>
  <c r="BB65" i="146"/>
  <c r="AZ65" i="146"/>
  <c r="AZ68" i="146"/>
  <c r="BB90" i="146"/>
  <c r="BB33" i="146"/>
  <c r="AZ32" i="146"/>
  <c r="AZ33" i="146"/>
  <c r="AZ31" i="146"/>
  <c r="BD47" i="144"/>
  <c r="BD45" i="144"/>
  <c r="BF47" i="144"/>
  <c r="BD46" i="144"/>
  <c r="BD82" i="144"/>
  <c r="BF84" i="144"/>
  <c r="BD84" i="144"/>
  <c r="BD83" i="144"/>
  <c r="AS17" i="149"/>
  <c r="AS16" i="149"/>
  <c r="AS18" i="149"/>
  <c r="AS28" i="149"/>
  <c r="AS30" i="149"/>
  <c r="AS29" i="149"/>
  <c r="AS42" i="149"/>
  <c r="AS41" i="149"/>
  <c r="AS40" i="149"/>
  <c r="AS54" i="149"/>
  <c r="AS52" i="149"/>
  <c r="AS53" i="149"/>
  <c r="AS65" i="149"/>
  <c r="AS66" i="149"/>
  <c r="AS64" i="149"/>
  <c r="AS76" i="149"/>
  <c r="AS78" i="149"/>
  <c r="AS77" i="149"/>
  <c r="BB108" i="146"/>
  <c r="AS35" i="149"/>
  <c r="AS34" i="149"/>
  <c r="AS36" i="149"/>
  <c r="BB59" i="146"/>
  <c r="AZ54" i="146"/>
  <c r="BB56" i="146"/>
  <c r="AZ62" i="146"/>
  <c r="BB62" i="146"/>
  <c r="AZ59" i="146"/>
  <c r="AZ55" i="146"/>
  <c r="AZ56" i="146"/>
  <c r="BB87" i="146"/>
  <c r="BB93" i="146"/>
  <c r="AZ34" i="146"/>
  <c r="BB36" i="146"/>
  <c r="AZ35" i="146"/>
  <c r="AZ36" i="146"/>
  <c r="BD54" i="144"/>
  <c r="BF56" i="144"/>
  <c r="BD91" i="144"/>
  <c r="BF93" i="144"/>
  <c r="AS69" i="142"/>
  <c r="AS70" i="142"/>
  <c r="AS71" i="142"/>
  <c r="AZ67" i="146"/>
  <c r="AZ66" i="146"/>
  <c r="AZ64" i="146"/>
  <c r="AZ61" i="146"/>
  <c r="AZ60" i="146"/>
  <c r="AZ57" i="146"/>
  <c r="AZ58" i="146"/>
  <c r="L44" i="148"/>
  <c r="AS44" i="148" s="1"/>
  <c r="AS103" i="147"/>
  <c r="AS104" i="147"/>
  <c r="AS105" i="147"/>
  <c r="AS106" i="147"/>
  <c r="AS107" i="147"/>
  <c r="AS108" i="147"/>
  <c r="AS109" i="147"/>
  <c r="AS110" i="147"/>
  <c r="AS111" i="147"/>
  <c r="AS112" i="147"/>
  <c r="AS113" i="147"/>
  <c r="AS114" i="147"/>
  <c r="AS115" i="147"/>
  <c r="AS116" i="147"/>
  <c r="AS117" i="147"/>
  <c r="AS118" i="147"/>
  <c r="AS119" i="147"/>
  <c r="AS120" i="147"/>
  <c r="AS121" i="147"/>
  <c r="AS122" i="147"/>
  <c r="AS123" i="147"/>
  <c r="AS124" i="147"/>
  <c r="AS125" i="147"/>
  <c r="AS126" i="147"/>
  <c r="AS127" i="147"/>
  <c r="AS128" i="147"/>
  <c r="AS129" i="147"/>
  <c r="AS130" i="147"/>
  <c r="AS131" i="147"/>
  <c r="AS132" i="147"/>
  <c r="AS102" i="147"/>
  <c r="AS101" i="147"/>
  <c r="AS100" i="147"/>
  <c r="L96" i="147"/>
  <c r="AS96" i="147" s="1"/>
  <c r="AS129" i="141"/>
  <c r="AS128" i="141"/>
  <c r="AS127" i="141"/>
  <c r="AS126" i="141"/>
  <c r="AS125" i="141"/>
  <c r="AS124" i="141"/>
  <c r="AS123" i="141"/>
  <c r="AS122" i="141"/>
  <c r="AS121" i="141"/>
  <c r="AS120" i="141"/>
  <c r="AS119" i="141"/>
  <c r="AS118" i="141"/>
  <c r="AS117" i="141"/>
  <c r="AS116" i="141"/>
  <c r="AS115" i="141"/>
  <c r="AS114" i="141"/>
  <c r="AS113" i="141"/>
  <c r="AS112" i="141"/>
  <c r="AS111" i="141"/>
  <c r="AS110" i="141"/>
  <c r="AS109" i="141"/>
  <c r="AS108" i="141"/>
  <c r="AS107" i="141"/>
  <c r="AS106" i="141"/>
  <c r="AS105" i="141"/>
  <c r="AS104" i="141"/>
  <c r="AS103" i="141"/>
  <c r="AS102" i="141"/>
  <c r="AS101" i="141"/>
  <c r="AS100" i="141"/>
  <c r="AS99" i="141"/>
  <c r="AS98" i="141"/>
  <c r="AS97" i="141"/>
  <c r="AS96" i="141"/>
  <c r="AS95" i="141"/>
  <c r="AS94" i="141"/>
  <c r="AS93" i="141"/>
  <c r="AS92" i="141"/>
  <c r="AS91" i="141"/>
  <c r="AS90" i="141"/>
  <c r="AS89" i="141"/>
  <c r="AS88" i="141"/>
  <c r="AS87" i="141"/>
  <c r="AS86" i="141"/>
  <c r="AS85" i="141"/>
  <c r="L42" i="108"/>
  <c r="L53" i="107"/>
  <c r="L18" i="107"/>
  <c r="AS18" i="107" s="1"/>
  <c r="AS52" i="97"/>
  <c r="BD32" i="145"/>
  <c r="BD31" i="145"/>
  <c r="BD26" i="145"/>
  <c r="BD25" i="145"/>
  <c r="BD23" i="145"/>
  <c r="BD22" i="145"/>
  <c r="BD14" i="145"/>
  <c r="BD13" i="145"/>
  <c r="BD11" i="145"/>
  <c r="BD10" i="145"/>
  <c r="BD104" i="144"/>
  <c r="BD103" i="144"/>
  <c r="BD98" i="144"/>
  <c r="BD97" i="144"/>
  <c r="BD95" i="144"/>
  <c r="BD94" i="144"/>
  <c r="BD87" i="144"/>
  <c r="BD86" i="144"/>
  <c r="BD32" i="144"/>
  <c r="BD31" i="144"/>
  <c r="AS84" i="149"/>
  <c r="AS83" i="149"/>
  <c r="AS82" i="149"/>
  <c r="AS33" i="142"/>
  <c r="AS32" i="142"/>
  <c r="AS130" i="141"/>
  <c r="BD36" i="145"/>
  <c r="BD18" i="145"/>
  <c r="BD17" i="145"/>
  <c r="BD16" i="145"/>
  <c r="BD90" i="144"/>
  <c r="BD89" i="144"/>
  <c r="BD88" i="144"/>
  <c r="BD85" i="144"/>
  <c r="BD71" i="145"/>
  <c r="BD70" i="145"/>
  <c r="BD69" i="145"/>
  <c r="BD62" i="145"/>
  <c r="BD61" i="145"/>
  <c r="BD60" i="145"/>
  <c r="BD59" i="145"/>
  <c r="BD58" i="145"/>
  <c r="BD57" i="145"/>
  <c r="BD56" i="145"/>
  <c r="BD55" i="145"/>
  <c r="BD54" i="145"/>
  <c r="BD44" i="145"/>
  <c r="BD43" i="145"/>
  <c r="BD42" i="145"/>
  <c r="BD35" i="145"/>
  <c r="BD30" i="145"/>
  <c r="BD29" i="145"/>
  <c r="BD21" i="145"/>
  <c r="BD20" i="145"/>
  <c r="BD9" i="145"/>
  <c r="BD8" i="145"/>
  <c r="BD108" i="144"/>
  <c r="BD102" i="144"/>
  <c r="BD93" i="144"/>
  <c r="BD107" i="144"/>
  <c r="BD101" i="144"/>
  <c r="BD92" i="144"/>
  <c r="BD80" i="144"/>
  <c r="BD79" i="144"/>
  <c r="BD35" i="144"/>
  <c r="BD34" i="144"/>
  <c r="BD29" i="144"/>
  <c r="BD28" i="144"/>
  <c r="BD26" i="144"/>
  <c r="BD25" i="144"/>
  <c r="BD23" i="144"/>
  <c r="BD22" i="144"/>
  <c r="BD20" i="144"/>
  <c r="BD19" i="144"/>
  <c r="BD17" i="144"/>
  <c r="BD16" i="144"/>
  <c r="BD14" i="144"/>
  <c r="BD13" i="144"/>
  <c r="BD11" i="144"/>
  <c r="BD8" i="144"/>
  <c r="BD71" i="144"/>
  <c r="BD65" i="144"/>
  <c r="BD56" i="144"/>
  <c r="BD70" i="144"/>
  <c r="BD64" i="144"/>
  <c r="BD55" i="144"/>
  <c r="BD69" i="144"/>
  <c r="BD44" i="144"/>
  <c r="BD43" i="144"/>
  <c r="AS27" i="141"/>
  <c r="AS79" i="149"/>
  <c r="AS69" i="149"/>
  <c r="AS57" i="149"/>
  <c r="AS56" i="149"/>
  <c r="AS55" i="149"/>
  <c r="AS45" i="149"/>
  <c r="AS44" i="149"/>
  <c r="AS43" i="149"/>
  <c r="AS33" i="149"/>
  <c r="AS32" i="149"/>
  <c r="AS31" i="149"/>
  <c r="AS21" i="149"/>
  <c r="AS20" i="149"/>
  <c r="AS19" i="149"/>
  <c r="AS9" i="149"/>
  <c r="AS8" i="149"/>
  <c r="AS7" i="149"/>
  <c r="AS80" i="149"/>
  <c r="AS68" i="149"/>
  <c r="AS67" i="149"/>
  <c r="AS9" i="147"/>
  <c r="AS8" i="147"/>
  <c r="AS7" i="147"/>
  <c r="AZ44" i="146"/>
  <c r="AZ43" i="146"/>
  <c r="BD68" i="145"/>
  <c r="BD67" i="145"/>
  <c r="BD66" i="145"/>
  <c r="BD65" i="145"/>
  <c r="BD64" i="145"/>
  <c r="BD63" i="145"/>
  <c r="BD53" i="145"/>
  <c r="BD52" i="145"/>
  <c r="BD51" i="145"/>
  <c r="BD49" i="145"/>
  <c r="BD48" i="145"/>
  <c r="BD50" i="145"/>
  <c r="BD47" i="145"/>
  <c r="BD46" i="145"/>
  <c r="BD45" i="145"/>
  <c r="AS18" i="143"/>
  <c r="AS16" i="143"/>
  <c r="AS17" i="143"/>
  <c r="AS72" i="142"/>
  <c r="AS62" i="142"/>
  <c r="AS61" i="142"/>
  <c r="AS60" i="142"/>
  <c r="AS50" i="142"/>
  <c r="AS49" i="142"/>
  <c r="AS48" i="142"/>
  <c r="AS18" i="142"/>
  <c r="AS16" i="142"/>
  <c r="AS17" i="142"/>
  <c r="AS84" i="141"/>
  <c r="AS81" i="141"/>
  <c r="AS78" i="141"/>
  <c r="AS75" i="141"/>
  <c r="AS72" i="141"/>
  <c r="AS69" i="141"/>
  <c r="AS66" i="141"/>
  <c r="AS63" i="141"/>
  <c r="AS60" i="141"/>
  <c r="AS57" i="141"/>
  <c r="AS54" i="141"/>
  <c r="AS51" i="141"/>
  <c r="AS48" i="141"/>
  <c r="AS42" i="141"/>
  <c r="AS36" i="141"/>
  <c r="AS30" i="141"/>
  <c r="AS33" i="141"/>
  <c r="AS24" i="141"/>
  <c r="AS21" i="141"/>
  <c r="AS14" i="141"/>
  <c r="AS13" i="141"/>
  <c r="AS10" i="141"/>
  <c r="AS11" i="141"/>
  <c r="AS16" i="141"/>
  <c r="AS17" i="141"/>
  <c r="AS19" i="141"/>
  <c r="AS20" i="141"/>
  <c r="AS22" i="141"/>
  <c r="AS23" i="141"/>
  <c r="AS26" i="141"/>
  <c r="AS28" i="141"/>
  <c r="AS29" i="141"/>
  <c r="AS31" i="141"/>
  <c r="AS32" i="141"/>
  <c r="AS34" i="141"/>
  <c r="AS35" i="141"/>
  <c r="AS40" i="141"/>
  <c r="AS41" i="141"/>
  <c r="AS46" i="141"/>
  <c r="AS47" i="141"/>
  <c r="AS49" i="141"/>
  <c r="AS50" i="141"/>
  <c r="AS52" i="141"/>
  <c r="AS53" i="141"/>
  <c r="AS55" i="141"/>
  <c r="AS56" i="141"/>
  <c r="AS58" i="141"/>
  <c r="AS59" i="141"/>
  <c r="AS61" i="141"/>
  <c r="AS62" i="141"/>
  <c r="AS64" i="141"/>
  <c r="AS65" i="141"/>
  <c r="AS67" i="141"/>
  <c r="AS68" i="141"/>
  <c r="AS70" i="141"/>
  <c r="AS71" i="141"/>
  <c r="AS73" i="141"/>
  <c r="AS74" i="141"/>
  <c r="AS76" i="141"/>
  <c r="AS77" i="141"/>
  <c r="AS79" i="141"/>
  <c r="AS80" i="141"/>
  <c r="AS82" i="141"/>
  <c r="AS83" i="141"/>
  <c r="AS8" i="141"/>
  <c r="AS8" i="108"/>
  <c r="AS7" i="108"/>
  <c r="AZ72" i="115"/>
  <c r="AZ64" i="115"/>
  <c r="AZ61" i="115"/>
  <c r="AZ58" i="115"/>
  <c r="AZ55" i="115"/>
  <c r="AZ52" i="115"/>
  <c r="AZ49" i="115"/>
  <c r="AZ46" i="115"/>
  <c r="AZ43" i="115"/>
  <c r="AZ40" i="115"/>
  <c r="AZ37" i="115"/>
  <c r="AZ34" i="115"/>
  <c r="AZ31" i="115"/>
  <c r="AZ28" i="115"/>
  <c r="AZ25" i="115"/>
  <c r="AZ22" i="115"/>
  <c r="AZ19" i="115"/>
  <c r="AZ16" i="115"/>
  <c r="AZ13" i="115"/>
  <c r="AZ10" i="115"/>
  <c r="AZ7" i="115"/>
  <c r="AZ61" i="113"/>
  <c r="AZ58" i="113"/>
  <c r="AZ55" i="113"/>
  <c r="AZ52" i="113"/>
  <c r="AZ49" i="113"/>
  <c r="AZ46" i="113"/>
  <c r="AZ43" i="113"/>
  <c r="AZ40" i="113"/>
  <c r="AZ37" i="113"/>
  <c r="AZ34" i="113"/>
  <c r="AZ31" i="113"/>
  <c r="AZ28" i="113"/>
  <c r="AZ25" i="113"/>
  <c r="AZ22" i="113"/>
  <c r="AZ19" i="113"/>
  <c r="AZ16" i="113"/>
  <c r="AZ13" i="113"/>
  <c r="AZ10" i="113"/>
  <c r="AS29" i="98"/>
  <c r="AS26" i="98"/>
  <c r="AS23" i="98"/>
  <c r="AS22" i="98"/>
  <c r="AS20" i="98"/>
  <c r="AS17" i="98"/>
  <c r="AS16" i="98"/>
  <c r="AS14" i="98"/>
  <c r="AS11" i="98"/>
  <c r="AS10" i="98"/>
  <c r="AS8" i="98"/>
  <c r="AS46" i="97"/>
  <c r="AS43" i="97"/>
  <c r="AS42" i="97"/>
  <c r="AS39" i="97"/>
  <c r="AS37" i="97"/>
  <c r="AS36" i="97"/>
  <c r="AS33" i="97"/>
  <c r="AS31" i="97"/>
  <c r="AS30" i="97"/>
  <c r="AS27" i="97"/>
  <c r="AS20" i="97"/>
  <c r="AS19" i="97"/>
  <c r="AS16" i="97"/>
  <c r="AS14" i="97"/>
  <c r="AS13" i="97"/>
  <c r="AS10" i="97"/>
  <c r="AS8" i="97"/>
  <c r="AS7" i="97"/>
  <c r="AS39" i="141"/>
  <c r="AS37" i="141"/>
  <c r="AS38" i="141"/>
  <c r="AS45" i="141"/>
  <c r="AS43" i="141"/>
  <c r="AS44" i="141"/>
  <c r="AS48" i="97"/>
  <c r="AS49" i="97"/>
  <c r="AS28" i="98"/>
  <c r="AS25" i="141"/>
  <c r="L15" i="147"/>
  <c r="AS15" i="147" s="1"/>
  <c r="L21" i="147"/>
  <c r="AS19" i="147" s="1"/>
  <c r="L27" i="147"/>
  <c r="AS26" i="147" s="1"/>
  <c r="L33" i="147"/>
  <c r="AS33" i="147" s="1"/>
  <c r="L39" i="147"/>
  <c r="AS39" i="147" s="1"/>
  <c r="L45" i="147"/>
  <c r="AS44" i="147" s="1"/>
  <c r="L51" i="147"/>
  <c r="AS50" i="147" s="1"/>
  <c r="L57" i="147"/>
  <c r="AS57" i="147" s="1"/>
  <c r="L63" i="147"/>
  <c r="AS61" i="147" s="1"/>
  <c r="L69" i="147"/>
  <c r="AS67" i="147" s="1"/>
  <c r="L75" i="147"/>
  <c r="AS74" i="147" s="1"/>
  <c r="L81" i="147"/>
  <c r="AS81" i="147" s="1"/>
  <c r="L87" i="147"/>
  <c r="AS86" i="147" s="1"/>
  <c r="L93" i="147"/>
  <c r="AS93" i="147" s="1"/>
  <c r="L99" i="147"/>
  <c r="AS98" i="147" s="1"/>
  <c r="L12" i="147"/>
  <c r="AS12" i="147" s="1"/>
  <c r="L18" i="147"/>
  <c r="L24" i="147"/>
  <c r="AS23" i="147" s="1"/>
  <c r="L30" i="147"/>
  <c r="L36" i="147"/>
  <c r="AS35" i="147" s="1"/>
  <c r="L42" i="147"/>
  <c r="L48" i="147"/>
  <c r="AS47" i="147" s="1"/>
  <c r="L54" i="147"/>
  <c r="L60" i="147"/>
  <c r="AS59" i="147" s="1"/>
  <c r="L66" i="147"/>
  <c r="L72" i="147"/>
  <c r="AS72" i="147" s="1"/>
  <c r="L78" i="147"/>
  <c r="L84" i="147"/>
  <c r="AS83" i="147" s="1"/>
  <c r="L90" i="147"/>
  <c r="L15" i="108"/>
  <c r="L21" i="108"/>
  <c r="AS21" i="108" s="1"/>
  <c r="L27" i="108"/>
  <c r="L33" i="108"/>
  <c r="AS33" i="108" s="1"/>
  <c r="L39" i="108"/>
  <c r="AS38" i="108" s="1"/>
  <c r="L45" i="108"/>
  <c r="AS45" i="108" s="1"/>
  <c r="L12" i="108"/>
  <c r="L18" i="108"/>
  <c r="AS18" i="108" s="1"/>
  <c r="L24" i="108"/>
  <c r="AS23" i="108" s="1"/>
  <c r="L30" i="108"/>
  <c r="AS30" i="108" s="1"/>
  <c r="L36" i="108"/>
  <c r="AS36" i="108" s="1"/>
  <c r="L15" i="107"/>
  <c r="AS15" i="107" s="1"/>
  <c r="L21" i="107"/>
  <c r="AS21" i="107" s="1"/>
  <c r="L12" i="107"/>
  <c r="AS12" i="107" s="1"/>
  <c r="L39" i="106"/>
  <c r="AS51" i="97"/>
  <c r="AS31" i="98"/>
  <c r="AS32" i="98"/>
  <c r="L18" i="106"/>
  <c r="L30" i="106"/>
  <c r="AS28" i="106" s="1"/>
  <c r="L42" i="106"/>
  <c r="L66" i="106"/>
  <c r="L32" i="107"/>
  <c r="AS32" i="107" s="1"/>
  <c r="L38" i="107"/>
  <c r="AS38" i="107" s="1"/>
  <c r="L44" i="107"/>
  <c r="AS44" i="107" s="1"/>
  <c r="L50" i="107"/>
  <c r="L48" i="106"/>
  <c r="L35" i="107"/>
  <c r="AS35" i="107" s="1"/>
  <c r="L41" i="107"/>
  <c r="AS41" i="107" s="1"/>
  <c r="L47" i="107"/>
  <c r="AS47" i="107" s="1"/>
  <c r="AS45" i="147" l="1"/>
  <c r="AS38" i="147"/>
  <c r="AS85" i="147"/>
  <c r="AS91" i="147"/>
  <c r="AS43" i="147"/>
  <c r="AS11" i="147"/>
  <c r="AS37" i="147"/>
  <c r="AS10" i="147"/>
  <c r="AS84" i="147"/>
  <c r="AS58" i="147"/>
  <c r="AS92" i="147"/>
  <c r="AS95" i="147"/>
  <c r="AS29" i="147"/>
  <c r="AS94" i="147"/>
  <c r="AS70" i="147"/>
  <c r="AS28" i="147"/>
  <c r="AS77" i="147"/>
  <c r="AS56" i="147"/>
  <c r="AS52" i="147"/>
  <c r="AS53" i="147"/>
  <c r="AS51" i="147"/>
  <c r="AS54" i="147"/>
  <c r="AS73" i="147"/>
  <c r="AS25" i="147"/>
  <c r="AS31" i="147"/>
  <c r="AS48" i="147"/>
  <c r="AS71" i="147"/>
  <c r="AS88" i="147"/>
  <c r="AS75" i="147"/>
  <c r="AS32" i="147"/>
  <c r="AS69" i="147"/>
  <c r="L36" i="143"/>
  <c r="AS35" i="143" s="1"/>
  <c r="AS30" i="143"/>
  <c r="AS29" i="143"/>
  <c r="AS32" i="143"/>
  <c r="AS31" i="143"/>
  <c r="AS28" i="143"/>
  <c r="AS43" i="108"/>
  <c r="AS17" i="108"/>
  <c r="AS12" i="108"/>
  <c r="AS41" i="108"/>
  <c r="AS42" i="108"/>
  <c r="AS25" i="108"/>
  <c r="AS27" i="108"/>
  <c r="AS24" i="108"/>
  <c r="AS39" i="108"/>
  <c r="AS14" i="108"/>
  <c r="AS15" i="108"/>
  <c r="AS29" i="108"/>
  <c r="AS20" i="108"/>
  <c r="AS13" i="108"/>
  <c r="AS19" i="108"/>
  <c r="AS52" i="107"/>
  <c r="AS53" i="107"/>
  <c r="AS49" i="107"/>
  <c r="AS50" i="107"/>
  <c r="AS17" i="107"/>
  <c r="AS16" i="107"/>
  <c r="AS43" i="107"/>
  <c r="AS42" i="107"/>
  <c r="AS10" i="107"/>
  <c r="AS11" i="107"/>
  <c r="AS46" i="107"/>
  <c r="AS45" i="107"/>
  <c r="AS36" i="107"/>
  <c r="AS37" i="107"/>
  <c r="AS20" i="107"/>
  <c r="AS19" i="107"/>
  <c r="AS33" i="107"/>
  <c r="AS34" i="107"/>
  <c r="AS40" i="107"/>
  <c r="AS39" i="107"/>
  <c r="AS31" i="107"/>
  <c r="AS30" i="107"/>
  <c r="AS13" i="107"/>
  <c r="AS14" i="107"/>
  <c r="AS66" i="106"/>
  <c r="AS37" i="106"/>
  <c r="AS39" i="106"/>
  <c r="AS48" i="106"/>
  <c r="AS42" i="106"/>
  <c r="AS30" i="106"/>
  <c r="AS18" i="106"/>
  <c r="AS46" i="106"/>
  <c r="AS40" i="106"/>
  <c r="AZ15" i="114"/>
  <c r="AZ18" i="114"/>
  <c r="AZ12" i="114"/>
  <c r="AZ21" i="114"/>
  <c r="AZ9" i="114"/>
  <c r="AZ48" i="114"/>
  <c r="AZ45" i="114"/>
  <c r="BB24" i="114"/>
  <c r="AZ27" i="114"/>
  <c r="AZ24" i="114"/>
  <c r="AZ30" i="114"/>
  <c r="AZ33" i="114"/>
  <c r="AZ39" i="114"/>
  <c r="AZ36" i="114"/>
  <c r="AZ42" i="114"/>
  <c r="BB51" i="114"/>
  <c r="AZ51" i="114"/>
  <c r="BB30" i="114"/>
  <c r="AZ13" i="114"/>
  <c r="AZ31" i="114"/>
  <c r="AZ22" i="114"/>
  <c r="AZ32" i="114"/>
  <c r="BB33" i="114"/>
  <c r="AZ25" i="114"/>
  <c r="AZ28" i="114"/>
  <c r="BB27" i="114"/>
  <c r="AZ26" i="114"/>
  <c r="AZ17" i="114"/>
  <c r="AZ40" i="114"/>
  <c r="AZ10" i="114"/>
  <c r="AZ19" i="114"/>
  <c r="AZ16" i="114"/>
  <c r="AZ34" i="114"/>
  <c r="AZ7" i="114"/>
  <c r="AZ37" i="114"/>
  <c r="AZ11" i="114"/>
  <c r="AZ46" i="114"/>
  <c r="AZ43" i="114"/>
  <c r="AZ49" i="114"/>
  <c r="BB48" i="114"/>
  <c r="BB45" i="114"/>
  <c r="BB42" i="114"/>
  <c r="BB36" i="114"/>
  <c r="BB39" i="114"/>
  <c r="BB15" i="114"/>
  <c r="BB21" i="114"/>
  <c r="BB18" i="114"/>
  <c r="BB9" i="114"/>
  <c r="BB12" i="114"/>
  <c r="AS24" i="147"/>
  <c r="AS99" i="147"/>
  <c r="AS41" i="147"/>
  <c r="AS55" i="147"/>
  <c r="AS79" i="147"/>
  <c r="AS13" i="147"/>
  <c r="AS40" i="147"/>
  <c r="AS64" i="147"/>
  <c r="AS97" i="147"/>
  <c r="AS89" i="147"/>
  <c r="AS22" i="147"/>
  <c r="AS60" i="147"/>
  <c r="AS14" i="147"/>
  <c r="AS42" i="147"/>
  <c r="AS78" i="147"/>
  <c r="AS87" i="147"/>
  <c r="AS73" i="142"/>
  <c r="AS74" i="142"/>
  <c r="AS16" i="108"/>
  <c r="AS32" i="108"/>
  <c r="AS11" i="108"/>
  <c r="AS40" i="108"/>
  <c r="AS31" i="108"/>
  <c r="AS10" i="108"/>
  <c r="AS16" i="106"/>
  <c r="AS64" i="106"/>
  <c r="AS37" i="108"/>
  <c r="AS22" i="108"/>
  <c r="AS21" i="147"/>
  <c r="AS80" i="147"/>
  <c r="AS36" i="147"/>
  <c r="AS62" i="147"/>
  <c r="AS16" i="147"/>
  <c r="AS47" i="106"/>
  <c r="AS49" i="147"/>
  <c r="AS20" i="147"/>
  <c r="AS68" i="147"/>
  <c r="AS34" i="147"/>
  <c r="AS46" i="147"/>
  <c r="AS82" i="147"/>
  <c r="AS18" i="147"/>
  <c r="AS76" i="147"/>
  <c r="AS63" i="147"/>
  <c r="L95" i="148"/>
  <c r="L83" i="148"/>
  <c r="L71" i="148"/>
  <c r="L59" i="148"/>
  <c r="L47" i="148"/>
  <c r="L86" i="148"/>
  <c r="L50" i="148"/>
  <c r="L92" i="148"/>
  <c r="L80" i="148"/>
  <c r="L68" i="148"/>
  <c r="L56" i="148"/>
  <c r="L62" i="148"/>
  <c r="L89" i="148"/>
  <c r="L77" i="148"/>
  <c r="L65" i="148"/>
  <c r="L53" i="148"/>
  <c r="L74" i="148"/>
  <c r="AS8" i="148"/>
  <c r="AS65" i="106"/>
  <c r="AS65" i="147"/>
  <c r="AS17" i="147"/>
  <c r="AS28" i="108"/>
  <c r="AS27" i="147"/>
  <c r="AS30" i="147"/>
  <c r="AS42" i="148"/>
  <c r="AS43" i="148"/>
  <c r="AS76" i="142"/>
  <c r="AS77" i="142"/>
  <c r="AS75" i="142"/>
  <c r="AS66" i="147"/>
  <c r="AS90" i="147"/>
  <c r="AS34" i="108"/>
  <c r="AS35" i="108"/>
  <c r="L60" i="106"/>
  <c r="AS60" i="106" s="1"/>
  <c r="L21" i="106"/>
  <c r="AS21" i="106" s="1"/>
  <c r="L27" i="106"/>
  <c r="AS27" i="106" s="1"/>
  <c r="L45" i="106"/>
  <c r="AS45" i="106" s="1"/>
  <c r="L51" i="106"/>
  <c r="AS51" i="106" s="1"/>
  <c r="L57" i="106"/>
  <c r="AS57" i="106" s="1"/>
  <c r="L63" i="106"/>
  <c r="AS63" i="106" s="1"/>
  <c r="AS9" i="148"/>
  <c r="AS7" i="148"/>
  <c r="AS11" i="97"/>
  <c r="AS17" i="97"/>
  <c r="AS28" i="97"/>
  <c r="AS34" i="97"/>
  <c r="AS40" i="97"/>
  <c r="AS45" i="97"/>
  <c r="AS7" i="98"/>
  <c r="AS13" i="98"/>
  <c r="AS19" i="98"/>
  <c r="AS25" i="98"/>
  <c r="AZ11" i="113"/>
  <c r="AZ14" i="113"/>
  <c r="AZ23" i="113"/>
  <c r="AZ20" i="113"/>
  <c r="AZ17" i="113"/>
  <c r="AZ29" i="113"/>
  <c r="AZ26" i="113"/>
  <c r="AZ32" i="113"/>
  <c r="AZ44" i="113"/>
  <c r="AZ41" i="113"/>
  <c r="AZ38" i="113"/>
  <c r="AZ35" i="113"/>
  <c r="AZ53" i="113"/>
  <c r="AZ50" i="113"/>
  <c r="AZ47" i="113"/>
  <c r="AZ59" i="113"/>
  <c r="AZ56" i="113"/>
  <c r="AZ62" i="113"/>
  <c r="AZ8" i="114"/>
  <c r="AZ14" i="114"/>
  <c r="AZ20" i="114"/>
  <c r="AZ23" i="114"/>
  <c r="AZ29" i="114"/>
  <c r="AZ41" i="114"/>
  <c r="AZ38" i="114"/>
  <c r="AZ35" i="114"/>
  <c r="AZ47" i="114"/>
  <c r="AZ44" i="114"/>
  <c r="AZ50" i="114"/>
  <c r="AZ8" i="115"/>
  <c r="AZ14" i="115"/>
  <c r="AZ11" i="115"/>
  <c r="AZ17" i="115"/>
  <c r="AZ26" i="115"/>
  <c r="AZ23" i="115"/>
  <c r="AZ20" i="115"/>
  <c r="AZ32" i="115"/>
  <c r="AZ29" i="115"/>
  <c r="AZ35" i="115"/>
  <c r="AZ47" i="115"/>
  <c r="AZ44" i="115"/>
  <c r="AZ41" i="115"/>
  <c r="AZ38" i="115"/>
  <c r="AZ56" i="115"/>
  <c r="AZ53" i="115"/>
  <c r="AZ50" i="115"/>
  <c r="AZ62" i="115"/>
  <c r="AZ59" i="115"/>
  <c r="AZ65" i="115"/>
  <c r="AZ73" i="115"/>
  <c r="AS17" i="106"/>
  <c r="AS29" i="106"/>
  <c r="AS41" i="106"/>
  <c r="AS48" i="107"/>
  <c r="L69" i="106"/>
  <c r="AS69" i="106" s="1"/>
  <c r="AS44" i="108"/>
  <c r="L54" i="106"/>
  <c r="AS54" i="106" s="1"/>
  <c r="L36" i="106"/>
  <c r="AS36" i="106" s="1"/>
  <c r="L24" i="106"/>
  <c r="AS24" i="106" s="1"/>
  <c r="L12" i="106"/>
  <c r="AS12" i="106" s="1"/>
  <c r="AS51" i="107"/>
  <c r="AS38" i="106"/>
  <c r="AS26" i="108"/>
  <c r="L33" i="106"/>
  <c r="AS33" i="106" s="1"/>
  <c r="L15" i="106"/>
  <c r="AS15" i="106" s="1"/>
  <c r="L36" i="148"/>
  <c r="L33" i="148"/>
  <c r="AS33" i="148" s="1"/>
  <c r="L30" i="148"/>
  <c r="L27" i="148"/>
  <c r="L24" i="148"/>
  <c r="L21" i="148"/>
  <c r="L18" i="148"/>
  <c r="L15" i="148"/>
  <c r="L12" i="148"/>
  <c r="L39" i="143" l="1"/>
  <c r="AS39" i="143" s="1"/>
  <c r="AS34" i="143"/>
  <c r="AS36" i="143"/>
  <c r="L42" i="143"/>
  <c r="AS37" i="143"/>
  <c r="AS64" i="148"/>
  <c r="AS65" i="148"/>
  <c r="AS63" i="148"/>
  <c r="AS56" i="148"/>
  <c r="AS55" i="148"/>
  <c r="AS54" i="148"/>
  <c r="AS49" i="148"/>
  <c r="AS50" i="148"/>
  <c r="AS48" i="148"/>
  <c r="AS71" i="148"/>
  <c r="AS69" i="148"/>
  <c r="AS70" i="148"/>
  <c r="AS75" i="148"/>
  <c r="AS76" i="148"/>
  <c r="AS77" i="148"/>
  <c r="AS66" i="148"/>
  <c r="AS67" i="148"/>
  <c r="AS68" i="148"/>
  <c r="AS86" i="148"/>
  <c r="AS84" i="148"/>
  <c r="AS85" i="148"/>
  <c r="AS81" i="148"/>
  <c r="AS82" i="148"/>
  <c r="AS83" i="148"/>
  <c r="AS72" i="148"/>
  <c r="AS73" i="148"/>
  <c r="AS74" i="148"/>
  <c r="AS88" i="148"/>
  <c r="AS89" i="148"/>
  <c r="AS87" i="148"/>
  <c r="AS80" i="148"/>
  <c r="AS78" i="148"/>
  <c r="AS79" i="148"/>
  <c r="AS47" i="148"/>
  <c r="AS45" i="148"/>
  <c r="AS46" i="148"/>
  <c r="AS94" i="148"/>
  <c r="AS93" i="148"/>
  <c r="AS95" i="148"/>
  <c r="AS80" i="142"/>
  <c r="AS78" i="142"/>
  <c r="AS79" i="142"/>
  <c r="AS51" i="148"/>
  <c r="AS52" i="148"/>
  <c r="AS53" i="148"/>
  <c r="AS60" i="148"/>
  <c r="AS61" i="148"/>
  <c r="AS62" i="148"/>
  <c r="AS92" i="148"/>
  <c r="AS90" i="148"/>
  <c r="AS91" i="148"/>
  <c r="AS57" i="148"/>
  <c r="AS58" i="148"/>
  <c r="AS59" i="148"/>
  <c r="AS10" i="148"/>
  <c r="AS11" i="148"/>
  <c r="AS18" i="148"/>
  <c r="AS16" i="148"/>
  <c r="AS17" i="148"/>
  <c r="AS23" i="148"/>
  <c r="AS24" i="148"/>
  <c r="AS22" i="148"/>
  <c r="AS29" i="148"/>
  <c r="AS30" i="148"/>
  <c r="AS28" i="148"/>
  <c r="AS14" i="148"/>
  <c r="AS15" i="148"/>
  <c r="AS13" i="148"/>
  <c r="AS27" i="148"/>
  <c r="AS25" i="148"/>
  <c r="AS26" i="148"/>
  <c r="AS32" i="106"/>
  <c r="AS31" i="106"/>
  <c r="AS10" i="106"/>
  <c r="AS11" i="106"/>
  <c r="AS34" i="106"/>
  <c r="AS35" i="106"/>
  <c r="AS62" i="106"/>
  <c r="AS61" i="106"/>
  <c r="AS50" i="106"/>
  <c r="AS49" i="106"/>
  <c r="AS25" i="106"/>
  <c r="AS26" i="106"/>
  <c r="AS59" i="106"/>
  <c r="AS58" i="106"/>
  <c r="AS13" i="106"/>
  <c r="AS14" i="106"/>
  <c r="AS22" i="106"/>
  <c r="AS23" i="106"/>
  <c r="AS53" i="106"/>
  <c r="AS52" i="106"/>
  <c r="AS68" i="106"/>
  <c r="AS67" i="106"/>
  <c r="AS56" i="106"/>
  <c r="AS55" i="106"/>
  <c r="AS44" i="106"/>
  <c r="AS43" i="106"/>
  <c r="AS20" i="106"/>
  <c r="AS19" i="106"/>
  <c r="AS21" i="148"/>
  <c r="AS19" i="148"/>
  <c r="AS20" i="148"/>
  <c r="AS31" i="148"/>
  <c r="AS32" i="148"/>
  <c r="AS34" i="148"/>
  <c r="AS36" i="148"/>
  <c r="AS35" i="148"/>
  <c r="AS30" i="96"/>
  <c r="AS29" i="96"/>
  <c r="AS38" i="143" l="1"/>
  <c r="L45" i="143"/>
  <c r="AS40" i="143"/>
  <c r="AS42" i="143"/>
  <c r="AS41" i="143"/>
  <c r="AS81" i="142"/>
  <c r="AS82" i="142"/>
  <c r="AS83" i="142"/>
  <c r="AS33" i="96"/>
  <c r="AS32" i="96"/>
  <c r="L48" i="143" l="1"/>
  <c r="AS43" i="143"/>
  <c r="AS44" i="143"/>
  <c r="AS45" i="143"/>
  <c r="L36" i="98"/>
  <c r="AS37" i="96"/>
  <c r="AS84" i="142"/>
  <c r="AS86" i="142"/>
  <c r="AS85" i="142"/>
  <c r="AS35" i="96"/>
  <c r="AS36" i="96"/>
  <c r="L40" i="96"/>
  <c r="L51" i="143" l="1"/>
  <c r="AS47" i="143"/>
  <c r="AS46" i="143"/>
  <c r="AS48" i="143"/>
  <c r="AS35" i="98"/>
  <c r="AS36" i="98"/>
  <c r="AS34" i="98"/>
  <c r="L39" i="98"/>
  <c r="AS40" i="96"/>
  <c r="AS89" i="142"/>
  <c r="AS88" i="142"/>
  <c r="AS87" i="142"/>
  <c r="AS39" i="96"/>
  <c r="L43" i="96"/>
  <c r="AS38" i="96"/>
  <c r="L54" i="143" l="1"/>
  <c r="AS51" i="143"/>
  <c r="AS49" i="143"/>
  <c r="AS50" i="143"/>
  <c r="AS37" i="98"/>
  <c r="AS39" i="98"/>
  <c r="AS38" i="98"/>
  <c r="L42" i="98"/>
  <c r="AS43" i="96"/>
  <c r="AS42" i="96"/>
  <c r="AS41" i="96"/>
  <c r="L46" i="96"/>
  <c r="L57" i="143" l="1"/>
  <c r="AS53" i="143"/>
  <c r="AS54" i="143"/>
  <c r="AS52" i="143"/>
  <c r="AS40" i="98"/>
  <c r="AS42" i="98"/>
  <c r="AS41" i="98"/>
  <c r="L45" i="98"/>
  <c r="AS45" i="98" s="1"/>
  <c r="AS46" i="96"/>
  <c r="AS44" i="96"/>
  <c r="L49" i="96"/>
  <c r="AS49" i="96" s="1"/>
  <c r="AS45" i="96"/>
  <c r="L60" i="143" l="1"/>
  <c r="AS55" i="143"/>
  <c r="AS57" i="143"/>
  <c r="AS56" i="143"/>
  <c r="AS44" i="98"/>
  <c r="AS43" i="98"/>
  <c r="AS47" i="96"/>
  <c r="AS48" i="96"/>
  <c r="L52" i="96"/>
  <c r="AS52" i="96" s="1"/>
  <c r="L63" i="143" l="1"/>
  <c r="AS60" i="143"/>
  <c r="AS59" i="143"/>
  <c r="AS58" i="143"/>
  <c r="AS50" i="96"/>
  <c r="L55" i="96"/>
  <c r="AS55" i="96" s="1"/>
  <c r="AS51" i="96"/>
  <c r="L66" i="143" l="1"/>
  <c r="AS62" i="143"/>
  <c r="AS63" i="143"/>
  <c r="AS61" i="143"/>
  <c r="AS53" i="96"/>
  <c r="AS54" i="96"/>
  <c r="L58" i="96"/>
  <c r="AS58" i="96" s="1"/>
  <c r="AS66" i="143" l="1"/>
  <c r="L69" i="143"/>
  <c r="AS65" i="143"/>
  <c r="AS64" i="143"/>
  <c r="L61" i="96"/>
  <c r="AS61" i="96" s="1"/>
  <c r="AS56" i="96"/>
  <c r="AS57" i="96"/>
  <c r="AS69" i="143" l="1"/>
  <c r="AS68" i="143"/>
  <c r="L72" i="143"/>
  <c r="AS67" i="143"/>
  <c r="AS59" i="96"/>
  <c r="AS60" i="96"/>
  <c r="L64" i="96"/>
  <c r="AS64" i="96" s="1"/>
  <c r="L75" i="143" l="1"/>
  <c r="AS71" i="143"/>
  <c r="AS70" i="143"/>
  <c r="AS72" i="143"/>
  <c r="L67" i="96"/>
  <c r="AS67" i="96" s="1"/>
  <c r="AS62" i="96"/>
  <c r="AS63" i="96"/>
  <c r="L78" i="143" l="1"/>
  <c r="AS73" i="143"/>
  <c r="AS75" i="143"/>
  <c r="AS74" i="143"/>
  <c r="AS66" i="96"/>
  <c r="AS65" i="96"/>
  <c r="L70" i="96"/>
  <c r="AS70" i="96" s="1"/>
  <c r="L81" i="143" l="1"/>
  <c r="AS78" i="143"/>
  <c r="AS77" i="143"/>
  <c r="AS76" i="143"/>
  <c r="AS69" i="96"/>
  <c r="AS68" i="96"/>
  <c r="AS81" i="143" l="1"/>
  <c r="AS80" i="143"/>
  <c r="AS79" i="143"/>
</calcChain>
</file>

<file path=xl/sharedStrings.xml><?xml version="1.0" encoding="utf-8"?>
<sst xmlns="http://schemas.openxmlformats.org/spreadsheetml/2006/main" count="5244" uniqueCount="1987">
  <si>
    <t>移動（伴ず）夜間０．５深夜１．０・グループ</t>
  </si>
  <si>
    <t>移動（伴ず）夜間１．０深夜０．５・グループ</t>
  </si>
  <si>
    <t>移動（伴ず）日跨増深夜０．５・深夜０．５・グループ</t>
  </si>
  <si>
    <t>移動（伴ず）日跨増深夜０．５・深夜１．０・グループ</t>
  </si>
  <si>
    <t>移動（伴ず）日跨増深夜１．０・深夜０．５・グループ</t>
  </si>
  <si>
    <t>移動（伴ず）深夜０．５・早朝０．５・日中０．５・グループ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</si>
  <si>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移動（伴ず）深夜０．５・日中０．５・グループ</t>
    <rPh sb="6" eb="8">
      <t>シンヤ</t>
    </rPh>
    <rPh sb="12" eb="13">
      <t>ヒ</t>
    </rPh>
    <rPh sb="13" eb="14">
      <t>チュウ</t>
    </rPh>
    <phoneticPr fontId="1"/>
  </si>
  <si>
    <t>移動（伴ず）深夜０．５・日中１．０・グループ</t>
    <rPh sb="6" eb="8">
      <t>シンヤ</t>
    </rPh>
    <phoneticPr fontId="1"/>
  </si>
  <si>
    <t>移動（伴ず）日中増０．５・グループ</t>
    <rPh sb="6" eb="7">
      <t>ヒ</t>
    </rPh>
    <rPh sb="7" eb="8">
      <t>チュウ</t>
    </rPh>
    <rPh sb="8" eb="9">
      <t>ゾウ</t>
    </rPh>
    <phoneticPr fontId="1"/>
  </si>
  <si>
    <t>移動（伴ず）日中増１．０・グループ</t>
    <rPh sb="6" eb="7">
      <t>ヒ</t>
    </rPh>
    <rPh sb="7" eb="8">
      <t>チュウ</t>
    </rPh>
    <rPh sb="8" eb="9">
      <t>ゾウ</t>
    </rPh>
    <phoneticPr fontId="1"/>
  </si>
  <si>
    <t>移動（伴ず）日中増１．５・グループ</t>
    <rPh sb="6" eb="7">
      <t>ヒ</t>
    </rPh>
    <rPh sb="7" eb="8">
      <t>チュウ</t>
    </rPh>
    <rPh sb="8" eb="9">
      <t>ゾウ</t>
    </rPh>
    <phoneticPr fontId="1"/>
  </si>
  <si>
    <t>移動（伴ず）日中増２．０・グループ</t>
    <rPh sb="6" eb="7">
      <t>ヒ</t>
    </rPh>
    <rPh sb="7" eb="8">
      <t>チュウ</t>
    </rPh>
    <rPh sb="8" eb="9">
      <t>ゾウ</t>
    </rPh>
    <phoneticPr fontId="1"/>
  </si>
  <si>
    <t>移動（伴ず）日中増２．５・グループ</t>
    <rPh sb="6" eb="7">
      <t>ヒ</t>
    </rPh>
    <rPh sb="7" eb="8">
      <t>チュウ</t>
    </rPh>
    <rPh sb="8" eb="9">
      <t>ゾウ</t>
    </rPh>
    <phoneticPr fontId="1"/>
  </si>
  <si>
    <t>移動（伴ず）日中増３．０・グループ</t>
    <rPh sb="6" eb="7">
      <t>ヒ</t>
    </rPh>
    <rPh sb="7" eb="8">
      <t>チュウ</t>
    </rPh>
    <rPh sb="8" eb="9">
      <t>ゾウ</t>
    </rPh>
    <phoneticPr fontId="1"/>
  </si>
  <si>
    <t>移動（伴ず）日中増３．５・グループ</t>
    <rPh sb="6" eb="7">
      <t>ヒ</t>
    </rPh>
    <rPh sb="7" eb="8">
      <t>チュウ</t>
    </rPh>
    <rPh sb="8" eb="9">
      <t>ゾウ</t>
    </rPh>
    <phoneticPr fontId="1"/>
  </si>
  <si>
    <t>移動（伴ず）日中増４．０・グループ</t>
    <rPh sb="6" eb="7">
      <t>ヒ</t>
    </rPh>
    <rPh sb="7" eb="8">
      <t>チュウ</t>
    </rPh>
    <rPh sb="8" eb="9">
      <t>ゾウ</t>
    </rPh>
    <phoneticPr fontId="1"/>
  </si>
  <si>
    <t>移動（伴ず）日中増４．５・グループ</t>
    <rPh sb="6" eb="7">
      <t>ヒ</t>
    </rPh>
    <rPh sb="7" eb="8">
      <t>チュウ</t>
    </rPh>
    <rPh sb="8" eb="9">
      <t>ゾウ</t>
    </rPh>
    <phoneticPr fontId="1"/>
  </si>
  <si>
    <t>移動（伴ず）日中増５．０・グループ</t>
    <rPh sb="6" eb="7">
      <t>ヒ</t>
    </rPh>
    <rPh sb="7" eb="8">
      <t>チュウ</t>
    </rPh>
    <rPh sb="8" eb="9">
      <t>ゾウ</t>
    </rPh>
    <phoneticPr fontId="1"/>
  </si>
  <si>
    <t>移動（伴ず）日中増５．５・グループ</t>
    <rPh sb="6" eb="7">
      <t>ヒ</t>
    </rPh>
    <rPh sb="7" eb="8">
      <t>チュウ</t>
    </rPh>
    <rPh sb="8" eb="9">
      <t>ゾウ</t>
    </rPh>
    <phoneticPr fontId="1"/>
  </si>
  <si>
    <t>移動（伴ず）日中増６．０・グループ</t>
    <rPh sb="6" eb="7">
      <t>ヒ</t>
    </rPh>
    <rPh sb="7" eb="8">
      <t>チュウ</t>
    </rPh>
    <rPh sb="8" eb="9">
      <t>ゾウ</t>
    </rPh>
    <phoneticPr fontId="1"/>
  </si>
  <si>
    <t>移動（伴ず）日中増６．５・グループ</t>
    <rPh sb="6" eb="7">
      <t>ヒ</t>
    </rPh>
    <rPh sb="7" eb="8">
      <t>チュウ</t>
    </rPh>
    <rPh sb="8" eb="9">
      <t>ゾウ</t>
    </rPh>
    <phoneticPr fontId="1"/>
  </si>
  <si>
    <t>移動（伴ず）日中増７．０・グループ</t>
    <rPh sb="6" eb="7">
      <t>ヒ</t>
    </rPh>
    <rPh sb="7" eb="8">
      <t>チュウ</t>
    </rPh>
    <rPh sb="8" eb="9">
      <t>ゾウ</t>
    </rPh>
    <phoneticPr fontId="1"/>
  </si>
  <si>
    <t>移動（伴ず）日中増７．５・グループ</t>
    <rPh sb="6" eb="7">
      <t>ヒ</t>
    </rPh>
    <rPh sb="7" eb="8">
      <t>チュウ</t>
    </rPh>
    <rPh sb="8" eb="9">
      <t>ゾウ</t>
    </rPh>
    <phoneticPr fontId="1"/>
  </si>
  <si>
    <t>移動（伴ず）日中増８．０・グループ</t>
    <rPh sb="6" eb="7">
      <t>ヒ</t>
    </rPh>
    <rPh sb="7" eb="8">
      <t>チュウ</t>
    </rPh>
    <rPh sb="8" eb="9">
      <t>ゾウ</t>
    </rPh>
    <phoneticPr fontId="1"/>
  </si>
  <si>
    <t>移動（伴ず）日中増８．５・グループ</t>
    <rPh sb="6" eb="7">
      <t>ヒ</t>
    </rPh>
    <rPh sb="7" eb="8">
      <t>チュウ</t>
    </rPh>
    <rPh sb="8" eb="9">
      <t>ゾウ</t>
    </rPh>
    <phoneticPr fontId="1"/>
  </si>
  <si>
    <t>移動（伴ず）日中増９．０・グループ</t>
    <rPh sb="6" eb="7">
      <t>ヒ</t>
    </rPh>
    <rPh sb="7" eb="8">
      <t>チュウ</t>
    </rPh>
    <rPh sb="8" eb="9">
      <t>ゾウ</t>
    </rPh>
    <phoneticPr fontId="1"/>
  </si>
  <si>
    <t>移動（伴ず）日中増９．５・グループ</t>
    <rPh sb="6" eb="7">
      <t>ヒ</t>
    </rPh>
    <rPh sb="7" eb="8">
      <t>チュウ</t>
    </rPh>
    <rPh sb="8" eb="9">
      <t>ゾウ</t>
    </rPh>
    <phoneticPr fontId="1"/>
  </si>
  <si>
    <t>移動（伴ず）日中増１０．０・グループ</t>
    <rPh sb="6" eb="7">
      <t>ヒ</t>
    </rPh>
    <rPh sb="7" eb="8">
      <t>チュウ</t>
    </rPh>
    <rPh sb="8" eb="9">
      <t>ゾウ</t>
    </rPh>
    <phoneticPr fontId="1"/>
  </si>
  <si>
    <t>移動（伴ず）早朝増０．５・グループ</t>
    <rPh sb="8" eb="9">
      <t>ゾウ</t>
    </rPh>
    <phoneticPr fontId="1"/>
  </si>
  <si>
    <t>移動（伴ず）早朝増１．０・グループ</t>
    <rPh sb="8" eb="9">
      <t>ゾウ</t>
    </rPh>
    <phoneticPr fontId="1"/>
  </si>
  <si>
    <t>移動（伴ず）早朝増１．５・グループ</t>
    <rPh sb="8" eb="9">
      <t>ゾウ</t>
    </rPh>
    <phoneticPr fontId="1"/>
  </si>
  <si>
    <t>移動（伴ず）早朝増２．０・グループ</t>
    <rPh sb="8" eb="9">
      <t>ゾウ</t>
    </rPh>
    <phoneticPr fontId="1"/>
  </si>
  <si>
    <t>移動（伴ず）夜間増０．５・グループ</t>
    <rPh sb="8" eb="9">
      <t>ゾウ</t>
    </rPh>
    <phoneticPr fontId="1"/>
  </si>
  <si>
    <t>移動（伴ず）夜間増１．０・グループ</t>
    <rPh sb="8" eb="9">
      <t>ゾウ</t>
    </rPh>
    <phoneticPr fontId="1"/>
  </si>
  <si>
    <t>移動（伴ず）夜間増１．５・グループ</t>
    <rPh sb="8" eb="9">
      <t>ゾウ</t>
    </rPh>
    <phoneticPr fontId="1"/>
  </si>
  <si>
    <t>移動（伴ず）夜間増２．０・グループ</t>
    <rPh sb="8" eb="9">
      <t>ゾウ</t>
    </rPh>
    <phoneticPr fontId="1"/>
  </si>
  <si>
    <t>移動（伴ず）夜間増２．５・グループ</t>
    <rPh sb="8" eb="9">
      <t>ゾウ</t>
    </rPh>
    <phoneticPr fontId="1"/>
  </si>
  <si>
    <t>移動（伴ず）夜間増３．０・グループ</t>
    <rPh sb="8" eb="9">
      <t>ゾウ</t>
    </rPh>
    <phoneticPr fontId="1"/>
  </si>
  <si>
    <t>移動（伴ず）夜間増３．５・グループ</t>
    <rPh sb="8" eb="9">
      <t>ゾウ</t>
    </rPh>
    <phoneticPr fontId="1"/>
  </si>
  <si>
    <t>移動（伴ず）夜間増４．０・グループ</t>
    <rPh sb="8" eb="9">
      <t>ゾウ</t>
    </rPh>
    <phoneticPr fontId="1"/>
  </si>
  <si>
    <t>移動（伴ず）深夜増０．５・グループ</t>
    <rPh sb="8" eb="9">
      <t>ゾウ</t>
    </rPh>
    <phoneticPr fontId="1"/>
  </si>
  <si>
    <t>移動（伴ず）深夜増１．０・グループ</t>
    <rPh sb="8" eb="9">
      <t>ゾウ</t>
    </rPh>
    <phoneticPr fontId="1"/>
  </si>
  <si>
    <t>移動（伴ず）深夜増１．５・グループ</t>
    <rPh sb="8" eb="9">
      <t>ゾウ</t>
    </rPh>
    <phoneticPr fontId="1"/>
  </si>
  <si>
    <t>移動（伴ず）深夜増２．０・グループ</t>
    <rPh sb="8" eb="9">
      <t>ゾウ</t>
    </rPh>
    <phoneticPr fontId="1"/>
  </si>
  <si>
    <t>移動（伴ず）深夜増２．５・グループ</t>
    <rPh sb="8" eb="9">
      <t>ゾウ</t>
    </rPh>
    <phoneticPr fontId="1"/>
  </si>
  <si>
    <t>移動（伴ず）深夜増３．０・グループ</t>
    <rPh sb="8" eb="9">
      <t>ゾウ</t>
    </rPh>
    <phoneticPr fontId="1"/>
  </si>
  <si>
    <t>移動（伴ず）深夜増３．５・グループ</t>
    <rPh sb="8" eb="9">
      <t>ゾウ</t>
    </rPh>
    <phoneticPr fontId="1"/>
  </si>
  <si>
    <t>移動（伴ず）深夜増４．０・グループ</t>
    <rPh sb="8" eb="9">
      <t>ゾウ</t>
    </rPh>
    <phoneticPr fontId="1"/>
  </si>
  <si>
    <t>移動（伴ず）深夜増４．５・グループ</t>
    <rPh sb="8" eb="9">
      <t>ゾウ</t>
    </rPh>
    <phoneticPr fontId="1"/>
  </si>
  <si>
    <t>移動（伴ず）深夜増５．０・グループ</t>
    <rPh sb="8" eb="9">
      <t>ゾウ</t>
    </rPh>
    <phoneticPr fontId="1"/>
  </si>
  <si>
    <t>移動（伴ず）深夜増５．５・グループ</t>
    <rPh sb="8" eb="9">
      <t>ゾウ</t>
    </rPh>
    <phoneticPr fontId="1"/>
  </si>
  <si>
    <t>移動（伴ず）深夜増６．０・グループ</t>
    <rPh sb="8" eb="9">
      <t>ゾウ</t>
    </rPh>
    <phoneticPr fontId="1"/>
  </si>
  <si>
    <t>(1)早朝
 ３０分未満</t>
    <rPh sb="9" eb="10">
      <t>フン</t>
    </rPh>
    <rPh sb="10" eb="12">
      <t>ミマン</t>
    </rPh>
    <phoneticPr fontId="1"/>
  </si>
  <si>
    <t>(2)早朝
 ３０分以上
 １時間未満</t>
    <rPh sb="9" eb="10">
      <t>フン</t>
    </rPh>
    <rPh sb="10" eb="12">
      <t>イジョウ</t>
    </rPh>
    <rPh sb="15" eb="17">
      <t>ジカン</t>
    </rPh>
    <rPh sb="17" eb="19">
      <t>ミマン</t>
    </rPh>
    <phoneticPr fontId="1"/>
  </si>
  <si>
    <t>深夜の場合</t>
    <rPh sb="0" eb="2">
      <t>シンヤ</t>
    </rPh>
    <rPh sb="3" eb="5">
      <t>バアイ</t>
    </rPh>
    <phoneticPr fontId="1"/>
  </si>
  <si>
    <t>サービス内容略称</t>
    <rPh sb="4" eb="6">
      <t>ナイヨウ</t>
    </rPh>
    <rPh sb="6" eb="8">
      <t>リャクショウ</t>
    </rPh>
    <phoneticPr fontId="1"/>
  </si>
  <si>
    <t>合成</t>
    <rPh sb="0" eb="2">
      <t>ゴウセイ</t>
    </rPh>
    <phoneticPr fontId="1"/>
  </si>
  <si>
    <t>算定</t>
    <rPh sb="0" eb="2">
      <t>サンテイ</t>
    </rPh>
    <phoneticPr fontId="1"/>
  </si>
  <si>
    <t>種類</t>
    <rPh sb="0" eb="2">
      <t>シュルイ</t>
    </rPh>
    <phoneticPr fontId="1"/>
  </si>
  <si>
    <t>項目</t>
    <rPh sb="0" eb="2">
      <t>コウモク</t>
    </rPh>
    <phoneticPr fontId="1"/>
  </si>
  <si>
    <t>単位数</t>
  </si>
  <si>
    <t>単位</t>
  </si>
  <si>
    <t>単位</t>
    <rPh sb="0" eb="2">
      <t>タンイ</t>
    </rPh>
    <phoneticPr fontId="1"/>
  </si>
  <si>
    <t>サービスコード</t>
    <phoneticPr fontId="1"/>
  </si>
  <si>
    <t>算定項目</t>
    <phoneticPr fontId="1"/>
  </si>
  <si>
    <t>ハ　加算</t>
    <rPh sb="2" eb="4">
      <t>カサン</t>
    </rPh>
    <phoneticPr fontId="1"/>
  </si>
  <si>
    <t>単位加算</t>
    <rPh sb="0" eb="2">
      <t>タンイ</t>
    </rPh>
    <rPh sb="2" eb="4">
      <t>カサン</t>
    </rPh>
    <phoneticPr fontId="1"/>
  </si>
  <si>
    <t>月１回限度</t>
    <rPh sb="0" eb="1">
      <t>ツキ</t>
    </rPh>
    <rPh sb="2" eb="3">
      <t>カイ</t>
    </rPh>
    <rPh sb="3" eb="5">
      <t>ゲンド</t>
    </rPh>
    <phoneticPr fontId="1"/>
  </si>
  <si>
    <t>特別地域加算</t>
    <rPh sb="0" eb="2">
      <t>トクベツ</t>
    </rPh>
    <rPh sb="2" eb="4">
      <t>チイキ</t>
    </rPh>
    <rPh sb="4" eb="6">
      <t>カサン</t>
    </rPh>
    <phoneticPr fontId="1"/>
  </si>
  <si>
    <t>初回加算</t>
    <rPh sb="0" eb="2">
      <t>ショカイ</t>
    </rPh>
    <rPh sb="2" eb="4">
      <t>カサン</t>
    </rPh>
    <phoneticPr fontId="1"/>
  </si>
  <si>
    <t>緊急時対応加算</t>
    <rPh sb="0" eb="3">
      <t>キンキュウジ</t>
    </rPh>
    <rPh sb="3" eb="5">
      <t>タイオウ</t>
    </rPh>
    <rPh sb="5" eb="7">
      <t>カサン</t>
    </rPh>
    <phoneticPr fontId="1"/>
  </si>
  <si>
    <t>月２回限度</t>
    <rPh sb="0" eb="1">
      <t>ツキ</t>
    </rPh>
    <rPh sb="2" eb="3">
      <t>カイ</t>
    </rPh>
    <rPh sb="3" eb="5">
      <t>ゲンド</t>
    </rPh>
    <phoneticPr fontId="1"/>
  </si>
  <si>
    <t>移動特別地域加算</t>
    <rPh sb="0" eb="2">
      <t>イドウ</t>
    </rPh>
    <rPh sb="2" eb="4">
      <t>トクベツ</t>
    </rPh>
    <rPh sb="4" eb="6">
      <t>チイキ</t>
    </rPh>
    <rPh sb="6" eb="8">
      <t>カサン</t>
    </rPh>
    <phoneticPr fontId="1"/>
  </si>
  <si>
    <t>移動初回加算</t>
    <rPh sb="0" eb="2">
      <t>イドウ</t>
    </rPh>
    <rPh sb="2" eb="4">
      <t>ショカイ</t>
    </rPh>
    <rPh sb="4" eb="6">
      <t>カサン</t>
    </rPh>
    <phoneticPr fontId="1"/>
  </si>
  <si>
    <t>移動緊急時対応加算</t>
    <rPh sb="0" eb="2">
      <t>イドウ</t>
    </rPh>
    <rPh sb="2" eb="5">
      <t>キンキュウジ</t>
    </rPh>
    <rPh sb="5" eb="7">
      <t>タイオウ</t>
    </rPh>
    <rPh sb="7" eb="9">
      <t>カサン</t>
    </rPh>
    <phoneticPr fontId="1"/>
  </si>
  <si>
    <t>移動（伴う）日中０．５</t>
    <rPh sb="6" eb="7">
      <t>ヒ</t>
    </rPh>
    <rPh sb="7" eb="8">
      <t>チュウ</t>
    </rPh>
    <phoneticPr fontId="1"/>
  </si>
  <si>
    <t>移動（伴う）日中０．５・２人</t>
    <rPh sb="6" eb="7">
      <t>ヒ</t>
    </rPh>
    <rPh sb="7" eb="8">
      <t>チュウ</t>
    </rPh>
    <rPh sb="13" eb="14">
      <t>ヒト</t>
    </rPh>
    <phoneticPr fontId="1"/>
  </si>
  <si>
    <t>移動（伴う）日中１．０</t>
    <rPh sb="6" eb="7">
      <t>ヒ</t>
    </rPh>
    <rPh sb="7" eb="8">
      <t>チュウ</t>
    </rPh>
    <phoneticPr fontId="1"/>
  </si>
  <si>
    <t>移動（伴う）日中１．０・２人</t>
    <rPh sb="6" eb="7">
      <t>ヒ</t>
    </rPh>
    <rPh sb="7" eb="8">
      <t>チュウ</t>
    </rPh>
    <rPh sb="13" eb="14">
      <t>ヒト</t>
    </rPh>
    <phoneticPr fontId="1"/>
  </si>
  <si>
    <t>移動（伴う）日中１．５</t>
    <rPh sb="6" eb="7">
      <t>ヒ</t>
    </rPh>
    <rPh sb="7" eb="8">
      <t>チュウ</t>
    </rPh>
    <phoneticPr fontId="1"/>
  </si>
  <si>
    <t>移動（伴う）日中１．５・２人</t>
    <rPh sb="6" eb="7">
      <t>ヒ</t>
    </rPh>
    <rPh sb="7" eb="8">
      <t>チュウ</t>
    </rPh>
    <rPh sb="13" eb="14">
      <t>ヒト</t>
    </rPh>
    <phoneticPr fontId="1"/>
  </si>
  <si>
    <t>移動（伴う）日中２．０</t>
    <rPh sb="6" eb="7">
      <t>ヒ</t>
    </rPh>
    <rPh sb="7" eb="8">
      <t>チュウ</t>
    </rPh>
    <phoneticPr fontId="1"/>
  </si>
  <si>
    <t>移動（伴う）日中２．０・２人</t>
    <rPh sb="6" eb="7">
      <t>ヒ</t>
    </rPh>
    <rPh sb="7" eb="8">
      <t>チュウ</t>
    </rPh>
    <rPh sb="13" eb="14">
      <t>ヒト</t>
    </rPh>
    <phoneticPr fontId="1"/>
  </si>
  <si>
    <t>移動（伴う）日中２．５</t>
    <rPh sb="6" eb="7">
      <t>ヒ</t>
    </rPh>
    <rPh sb="7" eb="8">
      <t>チュウ</t>
    </rPh>
    <phoneticPr fontId="1"/>
  </si>
  <si>
    <t>移動（伴う）日中２．５・２人</t>
    <rPh sb="6" eb="7">
      <t>ヒ</t>
    </rPh>
    <rPh sb="7" eb="8">
      <t>チュウ</t>
    </rPh>
    <rPh sb="13" eb="14">
      <t>ヒト</t>
    </rPh>
    <phoneticPr fontId="1"/>
  </si>
  <si>
    <t>移動（伴う）日中３．０</t>
    <rPh sb="6" eb="7">
      <t>ヒ</t>
    </rPh>
    <rPh sb="7" eb="8">
      <t>チュウ</t>
    </rPh>
    <phoneticPr fontId="1"/>
  </si>
  <si>
    <t>移動（伴う）日中３．０・２人</t>
    <rPh sb="6" eb="7">
      <t>ヒ</t>
    </rPh>
    <rPh sb="7" eb="8">
      <t>チュウ</t>
    </rPh>
    <rPh sb="13" eb="14">
      <t>ヒト</t>
    </rPh>
    <phoneticPr fontId="1"/>
  </si>
  <si>
    <t>移動（伴う）日中３．５</t>
    <rPh sb="6" eb="7">
      <t>ヒ</t>
    </rPh>
    <rPh sb="7" eb="8">
      <t>チュウ</t>
    </rPh>
    <phoneticPr fontId="1"/>
  </si>
  <si>
    <t>移動（伴う）日中３．５・２人</t>
    <rPh sb="6" eb="7">
      <t>ヒ</t>
    </rPh>
    <rPh sb="7" eb="8">
      <t>チュウ</t>
    </rPh>
    <rPh sb="13" eb="14">
      <t>ヒト</t>
    </rPh>
    <phoneticPr fontId="1"/>
  </si>
  <si>
    <t>移動（伴う）日中４．０</t>
    <rPh sb="6" eb="7">
      <t>ヒ</t>
    </rPh>
    <rPh sb="7" eb="8">
      <t>チュウ</t>
    </rPh>
    <phoneticPr fontId="1"/>
  </si>
  <si>
    <t>移動（伴う）日中４．０・２人</t>
    <rPh sb="6" eb="7">
      <t>ヒ</t>
    </rPh>
    <rPh sb="7" eb="8">
      <t>チュウ</t>
    </rPh>
    <rPh sb="13" eb="14">
      <t>ヒト</t>
    </rPh>
    <phoneticPr fontId="1"/>
  </si>
  <si>
    <t>移動（伴う）日中４．５</t>
    <rPh sb="6" eb="7">
      <t>ヒ</t>
    </rPh>
    <rPh sb="7" eb="8">
      <t>チュウ</t>
    </rPh>
    <phoneticPr fontId="1"/>
  </si>
  <si>
    <t>移動（伴う）日中４．５・２人</t>
    <rPh sb="6" eb="7">
      <t>ヒ</t>
    </rPh>
    <rPh sb="7" eb="8">
      <t>チュウ</t>
    </rPh>
    <rPh sb="13" eb="14">
      <t>ヒト</t>
    </rPh>
    <phoneticPr fontId="1"/>
  </si>
  <si>
    <t>移動（伴う）日中５．０</t>
    <rPh sb="6" eb="7">
      <t>ヒ</t>
    </rPh>
    <rPh sb="7" eb="8">
      <t>チュウ</t>
    </rPh>
    <phoneticPr fontId="1"/>
  </si>
  <si>
    <t>移動（伴う）日中５．０・２人</t>
    <rPh sb="6" eb="7">
      <t>ヒ</t>
    </rPh>
    <rPh sb="7" eb="8">
      <t>チュウ</t>
    </rPh>
    <rPh sb="13" eb="14">
      <t>ヒト</t>
    </rPh>
    <phoneticPr fontId="1"/>
  </si>
  <si>
    <t>移動（伴う）日中５．５</t>
    <rPh sb="6" eb="7">
      <t>ヒ</t>
    </rPh>
    <rPh sb="7" eb="8">
      <t>チュウ</t>
    </rPh>
    <phoneticPr fontId="1"/>
  </si>
  <si>
    <t>移動（伴う）日中５．５・２人</t>
    <rPh sb="6" eb="7">
      <t>ヒ</t>
    </rPh>
    <rPh sb="7" eb="8">
      <t>チュウ</t>
    </rPh>
    <rPh sb="13" eb="14">
      <t>ヒト</t>
    </rPh>
    <phoneticPr fontId="1"/>
  </si>
  <si>
    <t>移動（伴う）日中６．０</t>
    <rPh sb="6" eb="7">
      <t>ヒ</t>
    </rPh>
    <rPh sb="7" eb="8">
      <t>チュウ</t>
    </rPh>
    <phoneticPr fontId="1"/>
  </si>
  <si>
    <t>移動（伴う）日中６．０・２人</t>
    <rPh sb="6" eb="7">
      <t>ヒ</t>
    </rPh>
    <rPh sb="7" eb="8">
      <t>チュウ</t>
    </rPh>
    <rPh sb="13" eb="14">
      <t>ヒト</t>
    </rPh>
    <phoneticPr fontId="1"/>
  </si>
  <si>
    <t>移動（伴う）日中６．５</t>
    <rPh sb="6" eb="7">
      <t>ヒ</t>
    </rPh>
    <rPh sb="7" eb="8">
      <t>チュウ</t>
    </rPh>
    <phoneticPr fontId="1"/>
  </si>
  <si>
    <t>移動（伴う）日中６．５・２人</t>
    <rPh sb="6" eb="7">
      <t>ヒ</t>
    </rPh>
    <rPh sb="7" eb="8">
      <t>チュウ</t>
    </rPh>
    <rPh sb="13" eb="14">
      <t>ヒト</t>
    </rPh>
    <phoneticPr fontId="1"/>
  </si>
  <si>
    <t>移動（伴う）日中７．０</t>
    <rPh sb="6" eb="7">
      <t>ヒ</t>
    </rPh>
    <rPh sb="7" eb="8">
      <t>チュウ</t>
    </rPh>
    <phoneticPr fontId="1"/>
  </si>
  <si>
    <t>移動（伴う）日中７．０・２人</t>
    <rPh sb="6" eb="7">
      <t>ヒ</t>
    </rPh>
    <rPh sb="7" eb="8">
      <t>チュウ</t>
    </rPh>
    <rPh sb="13" eb="14">
      <t>ヒト</t>
    </rPh>
    <phoneticPr fontId="1"/>
  </si>
  <si>
    <t>移動（伴う）日中７．５</t>
    <rPh sb="6" eb="7">
      <t>ヒ</t>
    </rPh>
    <rPh sb="7" eb="8">
      <t>チュウ</t>
    </rPh>
    <phoneticPr fontId="1"/>
  </si>
  <si>
    <t>移動（伴う）日中７．５・２人</t>
    <rPh sb="6" eb="7">
      <t>ヒ</t>
    </rPh>
    <rPh sb="7" eb="8">
      <t>チュウ</t>
    </rPh>
    <rPh sb="13" eb="14">
      <t>ヒト</t>
    </rPh>
    <phoneticPr fontId="1"/>
  </si>
  <si>
    <t>移動（伴う）日中８．０</t>
    <rPh sb="6" eb="7">
      <t>ヒ</t>
    </rPh>
    <rPh sb="7" eb="8">
      <t>チュウ</t>
    </rPh>
    <phoneticPr fontId="1"/>
  </si>
  <si>
    <t>移動（伴う）日中８．０・２人</t>
    <rPh sb="6" eb="7">
      <t>ヒ</t>
    </rPh>
    <rPh sb="7" eb="8">
      <t>チュウ</t>
    </rPh>
    <rPh sb="13" eb="14">
      <t>ヒト</t>
    </rPh>
    <phoneticPr fontId="1"/>
  </si>
  <si>
    <t>移動（伴う）日中８．５</t>
    <rPh sb="6" eb="7">
      <t>ヒ</t>
    </rPh>
    <rPh sb="7" eb="8">
      <t>チュウ</t>
    </rPh>
    <phoneticPr fontId="1"/>
  </si>
  <si>
    <t>移動（伴う）日中８．５・２人</t>
    <rPh sb="6" eb="7">
      <t>ヒ</t>
    </rPh>
    <rPh sb="7" eb="8">
      <t>チュウ</t>
    </rPh>
    <rPh sb="13" eb="14">
      <t>ヒト</t>
    </rPh>
    <phoneticPr fontId="1"/>
  </si>
  <si>
    <t>移動（伴う）日中９．０</t>
    <rPh sb="6" eb="7">
      <t>ヒ</t>
    </rPh>
    <rPh sb="7" eb="8">
      <t>チュウ</t>
    </rPh>
    <phoneticPr fontId="1"/>
  </si>
  <si>
    <t>移動（伴う）日中９．０・２人</t>
    <rPh sb="6" eb="7">
      <t>ヒ</t>
    </rPh>
    <rPh sb="7" eb="8">
      <t>チュウ</t>
    </rPh>
    <rPh sb="13" eb="14">
      <t>ヒト</t>
    </rPh>
    <phoneticPr fontId="1"/>
  </si>
  <si>
    <t>移動（伴う）日中９．５</t>
    <rPh sb="6" eb="7">
      <t>ヒ</t>
    </rPh>
    <rPh sb="7" eb="8">
      <t>チュウ</t>
    </rPh>
    <phoneticPr fontId="1"/>
  </si>
  <si>
    <t>移動（伴う）日中９．５・２人</t>
    <rPh sb="6" eb="7">
      <t>ヒ</t>
    </rPh>
    <rPh sb="7" eb="8">
      <t>チュウ</t>
    </rPh>
    <rPh sb="13" eb="14">
      <t>ヒト</t>
    </rPh>
    <phoneticPr fontId="1"/>
  </si>
  <si>
    <t>移動（伴う）日中１０．０</t>
    <rPh sb="6" eb="7">
      <t>ヒ</t>
    </rPh>
    <rPh sb="7" eb="8">
      <t>チュウ</t>
    </rPh>
    <phoneticPr fontId="1"/>
  </si>
  <si>
    <t>移動（伴う）日中１０．０・２人</t>
    <rPh sb="6" eb="7">
      <t>ヒ</t>
    </rPh>
    <rPh sb="7" eb="8">
      <t>チュウ</t>
    </rPh>
    <rPh sb="14" eb="15">
      <t>ヒト</t>
    </rPh>
    <phoneticPr fontId="1"/>
  </si>
  <si>
    <t>移動（伴う）日中１０．５</t>
    <rPh sb="6" eb="7">
      <t>ヒ</t>
    </rPh>
    <rPh sb="7" eb="8">
      <t>チュウ</t>
    </rPh>
    <phoneticPr fontId="1"/>
  </si>
  <si>
    <t>移動（伴う）日中１０．５・２人</t>
    <rPh sb="6" eb="7">
      <t>ヒ</t>
    </rPh>
    <rPh sb="7" eb="8">
      <t>チュウ</t>
    </rPh>
    <rPh sb="14" eb="15">
      <t>ヒト</t>
    </rPh>
    <phoneticPr fontId="1"/>
  </si>
  <si>
    <t>移動（伴う）早朝０．５・２人</t>
    <rPh sb="13" eb="14">
      <t>ヒト</t>
    </rPh>
    <phoneticPr fontId="1"/>
  </si>
  <si>
    <t>移動（伴う）早朝１．０・２人</t>
    <rPh sb="13" eb="14">
      <t>ヒト</t>
    </rPh>
    <phoneticPr fontId="1"/>
  </si>
  <si>
    <t>移動（伴う）早朝１．５・２人</t>
    <rPh sb="13" eb="14">
      <t>ヒト</t>
    </rPh>
    <phoneticPr fontId="1"/>
  </si>
  <si>
    <t>移動（伴う）早朝２．０・２人</t>
    <rPh sb="13" eb="14">
      <t>ヒト</t>
    </rPh>
    <phoneticPr fontId="1"/>
  </si>
  <si>
    <t>移動（伴う）早朝２．５・２人</t>
    <rPh sb="13" eb="14">
      <t>ヒト</t>
    </rPh>
    <phoneticPr fontId="1"/>
  </si>
  <si>
    <t>移動（伴う）夜間０．５・２人</t>
    <rPh sb="13" eb="14">
      <t>ヒト</t>
    </rPh>
    <phoneticPr fontId="1"/>
  </si>
  <si>
    <t>移動（伴う）夜間１．０・２人</t>
    <rPh sb="13" eb="14">
      <t>ヒト</t>
    </rPh>
    <phoneticPr fontId="1"/>
  </si>
  <si>
    <t>移動（伴う）夜間１．５・２人</t>
    <rPh sb="13" eb="14">
      <t>ヒト</t>
    </rPh>
    <phoneticPr fontId="1"/>
  </si>
  <si>
    <t>移動（伴う）夜間２．０・２人</t>
    <rPh sb="13" eb="14">
      <t>ヒト</t>
    </rPh>
    <phoneticPr fontId="1"/>
  </si>
  <si>
    <t>移動（伴う）夜間２．５・２人</t>
    <rPh sb="13" eb="14">
      <t>ヒト</t>
    </rPh>
    <phoneticPr fontId="1"/>
  </si>
  <si>
    <t>移動（伴う）夜間３．０・２人</t>
    <rPh sb="13" eb="14">
      <t>ヒト</t>
    </rPh>
    <phoneticPr fontId="1"/>
  </si>
  <si>
    <t>移動（伴う）夜間３．５・２人</t>
    <rPh sb="13" eb="14">
      <t>ヒト</t>
    </rPh>
    <phoneticPr fontId="1"/>
  </si>
  <si>
    <t>移動（伴う）夜間４．０・２人</t>
    <rPh sb="13" eb="14">
      <t>ヒト</t>
    </rPh>
    <phoneticPr fontId="1"/>
  </si>
  <si>
    <t>移動（伴う）夜間４．５・２人</t>
    <rPh sb="13" eb="14">
      <t>ヒト</t>
    </rPh>
    <phoneticPr fontId="1"/>
  </si>
  <si>
    <t>移動（伴う）深夜０．５・２人</t>
    <rPh sb="13" eb="14">
      <t>ヒト</t>
    </rPh>
    <phoneticPr fontId="1"/>
  </si>
  <si>
    <t>移動（伴う）深夜１．０・２人</t>
    <rPh sb="13" eb="14">
      <t>ヒト</t>
    </rPh>
    <phoneticPr fontId="1"/>
  </si>
  <si>
    <t>移動（伴う）深夜１．５・２人</t>
    <rPh sb="13" eb="14">
      <t>ヒト</t>
    </rPh>
    <phoneticPr fontId="1"/>
  </si>
  <si>
    <t>移動（伴う）深夜２．０・２人</t>
    <rPh sb="13" eb="14">
      <t>ヒト</t>
    </rPh>
    <phoneticPr fontId="1"/>
  </si>
  <si>
    <t>移動（伴う）深夜２．５・２人</t>
    <rPh sb="13" eb="14">
      <t>ヒト</t>
    </rPh>
    <phoneticPr fontId="1"/>
  </si>
  <si>
    <t>移動（伴う）深夜３．０・２人</t>
    <rPh sb="13" eb="14">
      <t>ヒト</t>
    </rPh>
    <phoneticPr fontId="1"/>
  </si>
  <si>
    <t>移動（伴う）深夜３．５・２人</t>
    <rPh sb="13" eb="14">
      <t>ヒト</t>
    </rPh>
    <phoneticPr fontId="1"/>
  </si>
  <si>
    <t>移動（伴う）深夜４．０・２人</t>
    <rPh sb="13" eb="14">
      <t>ヒト</t>
    </rPh>
    <phoneticPr fontId="1"/>
  </si>
  <si>
    <t>移動（伴う）深夜４．５・２人</t>
    <rPh sb="13" eb="14">
      <t>ヒト</t>
    </rPh>
    <phoneticPr fontId="1"/>
  </si>
  <si>
    <t>移動（伴う）深夜５．０・２人</t>
    <rPh sb="13" eb="14">
      <t>ヒト</t>
    </rPh>
    <phoneticPr fontId="1"/>
  </si>
  <si>
    <t>移動（伴う）深夜５．５・２人</t>
    <rPh sb="13" eb="14">
      <t>ヒト</t>
    </rPh>
    <phoneticPr fontId="1"/>
  </si>
  <si>
    <t>移動（伴う）深夜６．０・２人</t>
    <rPh sb="13" eb="14">
      <t>ヒト</t>
    </rPh>
    <phoneticPr fontId="1"/>
  </si>
  <si>
    <t>移動（伴う）深夜６．５・２人</t>
    <rPh sb="13" eb="14">
      <t>ヒト</t>
    </rPh>
    <phoneticPr fontId="1"/>
  </si>
  <si>
    <t>移動（伴う）深夜０．５・早朝０．５</t>
    <rPh sb="6" eb="8">
      <t>シンヤ</t>
    </rPh>
    <rPh sb="12" eb="14">
      <t>ソウチョウ</t>
    </rPh>
    <phoneticPr fontId="1"/>
  </si>
  <si>
    <t>移動（伴う）深夜０．５・早朝０．５・２人</t>
    <rPh sb="6" eb="8">
      <t>シンヤ</t>
    </rPh>
    <rPh sb="12" eb="14">
      <t>ソウチョウ</t>
    </rPh>
    <phoneticPr fontId="1"/>
  </si>
  <si>
    <t>移動（伴う）深夜０．５・早朝１．０</t>
    <rPh sb="6" eb="8">
      <t>シンヤ</t>
    </rPh>
    <rPh sb="12" eb="14">
      <t>ソウチョウ</t>
    </rPh>
    <phoneticPr fontId="1"/>
  </si>
  <si>
    <t>移動（伴う）深夜０．５・早朝１．０・２人</t>
    <rPh sb="6" eb="8">
      <t>シンヤ</t>
    </rPh>
    <rPh sb="12" eb="14">
      <t>ソウチョウ</t>
    </rPh>
    <phoneticPr fontId="1"/>
  </si>
  <si>
    <t>移動（伴う）深夜０．５・早朝１．５</t>
    <rPh sb="6" eb="8">
      <t>シンヤ</t>
    </rPh>
    <rPh sb="12" eb="14">
      <t>ソウチョウ</t>
    </rPh>
    <phoneticPr fontId="1"/>
  </si>
  <si>
    <t>移動（伴う）深夜０．５・早朝１．５・２人</t>
    <rPh sb="6" eb="8">
      <t>シンヤ</t>
    </rPh>
    <rPh sb="12" eb="14">
      <t>ソウチョウ</t>
    </rPh>
    <phoneticPr fontId="1"/>
  </si>
  <si>
    <t>移動（伴う）深夜０．５・早朝２．０</t>
    <rPh sb="6" eb="8">
      <t>シンヤ</t>
    </rPh>
    <rPh sb="12" eb="14">
      <t>ソウチョウ</t>
    </rPh>
    <phoneticPr fontId="1"/>
  </si>
  <si>
    <t>移動（伴う）深夜０．５・早朝２．０・２人</t>
    <rPh sb="6" eb="8">
      <t>シンヤ</t>
    </rPh>
    <rPh sb="12" eb="14">
      <t>ソウチョウ</t>
    </rPh>
    <phoneticPr fontId="1"/>
  </si>
  <si>
    <t>移動（伴う）深夜０．５・早朝２．５</t>
    <rPh sb="6" eb="8">
      <t>シンヤ</t>
    </rPh>
    <rPh sb="12" eb="14">
      <t>ソウチョウ</t>
    </rPh>
    <phoneticPr fontId="1"/>
  </si>
  <si>
    <t>移動（伴う）深夜０．５・早朝２．５・２人</t>
    <rPh sb="6" eb="8">
      <t>シンヤ</t>
    </rPh>
    <rPh sb="12" eb="14">
      <t>ソウチョウ</t>
    </rPh>
    <phoneticPr fontId="1"/>
  </si>
  <si>
    <t>移動（伴う）深夜１．０・早朝０．５</t>
    <rPh sb="6" eb="8">
      <t>シンヤ</t>
    </rPh>
    <rPh sb="12" eb="14">
      <t>ソウチョウ</t>
    </rPh>
    <phoneticPr fontId="1"/>
  </si>
  <si>
    <t>移動（伴う）深夜１．０・早朝０．５・２人</t>
    <rPh sb="6" eb="8">
      <t>シンヤ</t>
    </rPh>
    <rPh sb="12" eb="14">
      <t>ソウチョウ</t>
    </rPh>
    <phoneticPr fontId="1"/>
  </si>
  <si>
    <t>移動（伴う）深夜１．０・早朝１．０</t>
    <rPh sb="6" eb="8">
      <t>シンヤ</t>
    </rPh>
    <rPh sb="12" eb="14">
      <t>ソウチョウ</t>
    </rPh>
    <phoneticPr fontId="1"/>
  </si>
  <si>
    <t>移動（伴う）深夜１．０・早朝１．０・２人</t>
    <rPh sb="6" eb="8">
      <t>シンヤ</t>
    </rPh>
    <rPh sb="12" eb="14">
      <t>ソウチョウ</t>
    </rPh>
    <phoneticPr fontId="1"/>
  </si>
  <si>
    <t>移動（伴う）深夜１．０・早朝１．５</t>
    <rPh sb="6" eb="8">
      <t>シンヤ</t>
    </rPh>
    <rPh sb="12" eb="14">
      <t>ソウチョウ</t>
    </rPh>
    <phoneticPr fontId="1"/>
  </si>
  <si>
    <t>移動（伴う）深夜１．０・早朝１．５・２人</t>
    <rPh sb="6" eb="8">
      <t>シンヤ</t>
    </rPh>
    <rPh sb="12" eb="14">
      <t>ソウチョウ</t>
    </rPh>
    <phoneticPr fontId="1"/>
  </si>
  <si>
    <t>移動（伴う）深夜１．０・早朝２．０</t>
    <rPh sb="6" eb="8">
      <t>シンヤ</t>
    </rPh>
    <rPh sb="12" eb="14">
      <t>ソウチョウ</t>
    </rPh>
    <phoneticPr fontId="1"/>
  </si>
  <si>
    <t>移動（伴う）深夜１．０・早朝２．０・２人</t>
    <rPh sb="6" eb="8">
      <t>シンヤ</t>
    </rPh>
    <rPh sb="12" eb="14">
      <t>ソウチョウ</t>
    </rPh>
    <phoneticPr fontId="1"/>
  </si>
  <si>
    <t>移動（伴う）深夜１．５・早朝０．５</t>
    <rPh sb="12" eb="14">
      <t>ソウチョウ</t>
    </rPh>
    <phoneticPr fontId="1"/>
  </si>
  <si>
    <t>移動（伴う）深夜１．５・早朝０．５・２人</t>
    <rPh sb="12" eb="14">
      <t>ソウチョウ</t>
    </rPh>
    <phoneticPr fontId="1"/>
  </si>
  <si>
    <t>移動（伴う）深夜１．５・早朝１．０</t>
    <rPh sb="12" eb="14">
      <t>ソウチョウ</t>
    </rPh>
    <phoneticPr fontId="1"/>
  </si>
  <si>
    <t>移動（伴う）深夜１．５・早朝１．０・２人</t>
    <rPh sb="12" eb="14">
      <t>ソウチョウ</t>
    </rPh>
    <phoneticPr fontId="1"/>
  </si>
  <si>
    <t>移動（伴う）深夜１．５・早朝１．５</t>
    <rPh sb="12" eb="14">
      <t>ソウチョウ</t>
    </rPh>
    <phoneticPr fontId="1"/>
  </si>
  <si>
    <t>移動（伴う）深夜１．５・早朝１．５・２人</t>
    <rPh sb="12" eb="14">
      <t>ソウチョウ</t>
    </rPh>
    <phoneticPr fontId="1"/>
  </si>
  <si>
    <t>移動（伴う）深夜２．０・早朝０．５</t>
    <rPh sb="12" eb="14">
      <t>ソウチョウ</t>
    </rPh>
    <phoneticPr fontId="1"/>
  </si>
  <si>
    <t>移動（伴う）深夜２．０・早朝０．５・２人</t>
    <rPh sb="12" eb="14">
      <t>ソウチョウ</t>
    </rPh>
    <phoneticPr fontId="1"/>
  </si>
  <si>
    <t>移動（伴う）深夜２．０・早朝１．０</t>
    <rPh sb="12" eb="14">
      <t>ソウチョウ</t>
    </rPh>
    <phoneticPr fontId="1"/>
  </si>
  <si>
    <t>移動（伴う）深夜２．０・早朝１．０・２人</t>
    <rPh sb="12" eb="14">
      <t>ソウチョウ</t>
    </rPh>
    <phoneticPr fontId="1"/>
  </si>
  <si>
    <t>移動（伴う）深夜２．５・早朝０．５</t>
    <rPh sb="12" eb="14">
      <t>ソウチョウ</t>
    </rPh>
    <phoneticPr fontId="1"/>
  </si>
  <si>
    <t>移動（伴う）深夜２．５・早朝０．５・２人</t>
    <rPh sb="12" eb="14">
      <t>ソウチョウ</t>
    </rPh>
    <phoneticPr fontId="1"/>
  </si>
  <si>
    <t>移動（伴う）深夜０．５・早朝２．０・日中０．５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</si>
  <si>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移動（伴う）深夜０．５・早朝２．０・日中０．５・２人</t>
    <rPh sb="6" eb="8">
      <t>シンヤ</t>
    </rPh>
    <rPh sb="12" eb="14">
      <t>ソウチョウ</t>
    </rPh>
    <rPh sb="18" eb="19">
      <t>ヒ</t>
    </rPh>
    <rPh sb="19" eb="20">
      <t>チュウ</t>
    </rPh>
    <rPh sb="25" eb="26">
      <t>ヒト</t>
    </rPh>
    <phoneticPr fontId="1"/>
  </si>
  <si>
    <t>移動（伴う）夜間０．５・深夜０．５</t>
  </si>
  <si>
    <t>移動（伴う）夜間０．５・深夜０．５・２人</t>
  </si>
  <si>
    <t>移動（伴う）夜間０．５・深夜１．０</t>
  </si>
  <si>
    <t>移動（伴う）夜間０．５・深夜１．０・２人</t>
  </si>
  <si>
    <t>(4)夜間
 １時間３０分以上
 ２時間未満</t>
    <rPh sb="8" eb="10">
      <t>ジカン</t>
    </rPh>
    <rPh sb="12" eb="13">
      <t>フン</t>
    </rPh>
    <rPh sb="13" eb="15">
      <t>イジョウ</t>
    </rPh>
    <rPh sb="18" eb="20">
      <t>ジカン</t>
    </rPh>
    <rPh sb="20" eb="22">
      <t>ミマン</t>
    </rPh>
    <phoneticPr fontId="1"/>
  </si>
  <si>
    <t>(5)夜間
 ２時間以上
 ２時間３０分未満</t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</si>
  <si>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(三)早朝
 １時間以上
 １時間３０分未満</t>
    <rPh sb="1" eb="2">
      <t>サン</t>
    </rPh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</si>
  <si>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(四)早朝
 １時間３０分以上
 ２時間未満</t>
    <rPh sb="1" eb="2">
      <t>ヨン</t>
    </rPh>
    <rPh sb="8" eb="10">
      <t>ジカン</t>
    </rPh>
    <rPh sb="12" eb="13">
      <t>フン</t>
    </rPh>
    <rPh sb="13" eb="15">
      <t>イジョウ</t>
    </rPh>
    <rPh sb="18" eb="20">
      <t>ジカン</t>
    </rPh>
    <rPh sb="20" eb="22">
      <t>ミマン</t>
    </rPh>
    <phoneticPr fontId="1"/>
  </si>
  <si>
    <t>(五)早朝
 ２時間以上
 ２時間３０分未満</t>
    <rPh sb="1" eb="2">
      <t>ゴ</t>
    </rPh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</si>
  <si>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(一)日中
 ３０分未満</t>
    <rPh sb="1" eb="2">
      <t>イチ</t>
    </rPh>
    <rPh sb="9" eb="10">
      <t>フン</t>
    </rPh>
    <rPh sb="10" eb="12">
      <t>ミマン</t>
    </rPh>
    <phoneticPr fontId="1"/>
  </si>
  <si>
    <t>(ニ)日中
 ３０分以上
 1時間未満</t>
    <rPh sb="9" eb="10">
      <t>フン</t>
    </rPh>
    <rPh sb="10" eb="12">
      <t>イジョウ</t>
    </rPh>
    <rPh sb="15" eb="17">
      <t>ジカン</t>
    </rPh>
    <rPh sb="17" eb="19">
      <t>ミマン</t>
    </rPh>
    <phoneticPr fontId="1"/>
  </si>
  <si>
    <t>(三)日中
 １時間以上
 １時間３０分未満</t>
    <rPh sb="1" eb="2">
      <t>サン</t>
    </rPh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</si>
  <si>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(四)日中
 １時間３０分以上
 ２時間未満</t>
    <rPh sb="1" eb="2">
      <t>ヨン</t>
    </rPh>
    <rPh sb="8" eb="10">
      <t>ジカン</t>
    </rPh>
    <rPh sb="12" eb="13">
      <t>フン</t>
    </rPh>
    <rPh sb="13" eb="15">
      <t>イジョウ</t>
    </rPh>
    <rPh sb="18" eb="20">
      <t>ジカン</t>
    </rPh>
    <rPh sb="20" eb="22">
      <t>ミマン</t>
    </rPh>
    <phoneticPr fontId="1"/>
  </si>
  <si>
    <t>(五)日中
 ２時間以上
 ２時間３０分未満</t>
    <rPh sb="1" eb="2">
      <t>ゴ</t>
    </rPh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</si>
  <si>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(一)夜間
 ３０分未満</t>
    <rPh sb="1" eb="2">
      <t>イチ</t>
    </rPh>
    <rPh sb="9" eb="10">
      <t>フン</t>
    </rPh>
    <rPh sb="10" eb="12">
      <t>ミマン</t>
    </rPh>
    <phoneticPr fontId="1"/>
  </si>
  <si>
    <t>(ニ)夜間
 ３０分以上
 1時間未満</t>
    <rPh sb="9" eb="10">
      <t>フン</t>
    </rPh>
    <rPh sb="10" eb="12">
      <t>イジョウ</t>
    </rPh>
    <rPh sb="15" eb="17">
      <t>ジカン</t>
    </rPh>
    <rPh sb="17" eb="19">
      <t>ミマン</t>
    </rPh>
    <phoneticPr fontId="1"/>
  </si>
  <si>
    <t>(三)夜間
 １時間以上
 １時間３０分未満</t>
    <rPh sb="1" eb="2">
      <t>サン</t>
    </rPh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</si>
  <si>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(四)夜間
 １時間３０分以上
 ２時間未満</t>
    <rPh sb="1" eb="2">
      <t>ヨン</t>
    </rPh>
    <rPh sb="8" eb="10">
      <t>ジカン</t>
    </rPh>
    <rPh sb="12" eb="13">
      <t>フン</t>
    </rPh>
    <rPh sb="13" eb="15">
      <t>イジョウ</t>
    </rPh>
    <rPh sb="18" eb="20">
      <t>ジカン</t>
    </rPh>
    <rPh sb="20" eb="22">
      <t>ミマン</t>
    </rPh>
    <phoneticPr fontId="1"/>
  </si>
  <si>
    <t>(五)夜間
 ２時間以上
 ２時間３０分未満</t>
    <rPh sb="1" eb="2">
      <t>ゴ</t>
    </rPh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</si>
  <si>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(1)深夜
 ３０分未満</t>
    <rPh sb="3" eb="5">
      <t>シンヤ</t>
    </rPh>
    <rPh sb="9" eb="10">
      <t>フン</t>
    </rPh>
    <rPh sb="10" eb="12">
      <t>ミマン</t>
    </rPh>
    <phoneticPr fontId="1"/>
  </si>
  <si>
    <t>(一)日中
 ３０分未満</t>
    <rPh sb="1" eb="2">
      <t>イチ</t>
    </rPh>
    <rPh sb="3" eb="4">
      <t>ヒ</t>
    </rPh>
    <rPh sb="4" eb="5">
      <t>チュウ</t>
    </rPh>
    <rPh sb="9" eb="10">
      <t>フン</t>
    </rPh>
    <rPh sb="10" eb="12">
      <t>ミマン</t>
    </rPh>
    <phoneticPr fontId="1"/>
  </si>
  <si>
    <t>(一)深夜
 ３０分未満</t>
    <rPh sb="1" eb="2">
      <t>イチ</t>
    </rPh>
    <rPh sb="9" eb="10">
      <t>フン</t>
    </rPh>
    <rPh sb="10" eb="12">
      <t>ミマン</t>
    </rPh>
    <phoneticPr fontId="1"/>
  </si>
  <si>
    <t>(ニ)深夜
 ３０分以上
 1時間未満</t>
    <rPh sb="9" eb="10">
      <t>フン</t>
    </rPh>
    <rPh sb="10" eb="12">
      <t>イジョウ</t>
    </rPh>
    <rPh sb="15" eb="17">
      <t>ジカン</t>
    </rPh>
    <rPh sb="17" eb="19">
      <t>ミマン</t>
    </rPh>
    <phoneticPr fontId="1"/>
  </si>
  <si>
    <t>(三)深夜
 １時間以上
 １時間３０分未満</t>
    <rPh sb="1" eb="2">
      <t>サン</t>
    </rPh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</si>
  <si>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(四)深夜
 １時間３０分以上
 ２時間未満</t>
    <rPh sb="1" eb="2">
      <t>ヨン</t>
    </rPh>
    <rPh sb="8" eb="10">
      <t>ジカン</t>
    </rPh>
    <rPh sb="12" eb="13">
      <t>フン</t>
    </rPh>
    <rPh sb="13" eb="15">
      <t>イジョウ</t>
    </rPh>
    <rPh sb="18" eb="20">
      <t>ジカン</t>
    </rPh>
    <rPh sb="20" eb="22">
      <t>ミマン</t>
    </rPh>
    <phoneticPr fontId="1"/>
  </si>
  <si>
    <t>(五)深夜
 ２時間以上
 ２時間３０分未満</t>
    <rPh sb="1" eb="2">
      <t>5</t>
    </rPh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</si>
  <si>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(五)深夜
 ２時間以上
 ２時間３０分未満</t>
    <rPh sb="1" eb="2">
      <t>ゴ</t>
    </rPh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</si>
  <si>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(1)日中増分
 ３０分未満</t>
    <rPh sb="11" eb="12">
      <t>フン</t>
    </rPh>
    <rPh sb="12" eb="14">
      <t>ミマン</t>
    </rPh>
    <phoneticPr fontId="1"/>
  </si>
  <si>
    <t>(1)早朝増分
 ３０分未満</t>
    <rPh sb="11" eb="12">
      <t>フン</t>
    </rPh>
    <rPh sb="12" eb="14">
      <t>ミマン</t>
    </rPh>
    <phoneticPr fontId="1"/>
  </si>
  <si>
    <t>グループ支援の場合</t>
    <rPh sb="4" eb="6">
      <t>シエン</t>
    </rPh>
    <rPh sb="7" eb="9">
      <t>バアイ</t>
    </rPh>
    <phoneticPr fontId="1"/>
  </si>
  <si>
    <t>移動（伴う）日中０．５・グループ</t>
    <rPh sb="6" eb="7">
      <t>ヒ</t>
    </rPh>
    <rPh sb="7" eb="8">
      <t>チュウ</t>
    </rPh>
    <phoneticPr fontId="1"/>
  </si>
  <si>
    <t>移動（伴う）日中１．０・グループ</t>
    <rPh sb="6" eb="7">
      <t>ヒ</t>
    </rPh>
    <rPh sb="7" eb="8">
      <t>チュウ</t>
    </rPh>
    <phoneticPr fontId="1"/>
  </si>
  <si>
    <t>移動（伴う）日中１．５・グループ</t>
    <rPh sb="6" eb="7">
      <t>ヒ</t>
    </rPh>
    <rPh sb="7" eb="8">
      <t>チュウ</t>
    </rPh>
    <phoneticPr fontId="1"/>
  </si>
  <si>
    <t>移動（伴う）日中２．０・グループ</t>
    <rPh sb="6" eb="7">
      <t>ヒ</t>
    </rPh>
    <rPh sb="7" eb="8">
      <t>チュウ</t>
    </rPh>
    <phoneticPr fontId="1"/>
  </si>
  <si>
    <t>移動（伴う）日中２．５・グループ</t>
    <rPh sb="6" eb="7">
      <t>ヒ</t>
    </rPh>
    <rPh sb="7" eb="8">
      <t>チュウ</t>
    </rPh>
    <phoneticPr fontId="1"/>
  </si>
  <si>
    <t>移動（伴う）日中３．０・グループ</t>
    <rPh sb="6" eb="7">
      <t>ヒ</t>
    </rPh>
    <rPh sb="7" eb="8">
      <t>チュウ</t>
    </rPh>
    <phoneticPr fontId="1"/>
  </si>
  <si>
    <t>移動（伴う）日中３．５・グループ</t>
    <rPh sb="6" eb="7">
      <t>ヒ</t>
    </rPh>
    <rPh sb="7" eb="8">
      <t>チュウ</t>
    </rPh>
    <phoneticPr fontId="1"/>
  </si>
  <si>
    <t>移動（伴う）日中４．０・グループ</t>
    <rPh sb="6" eb="7">
      <t>ヒ</t>
    </rPh>
    <rPh sb="7" eb="8">
      <t>チュウ</t>
    </rPh>
    <phoneticPr fontId="1"/>
  </si>
  <si>
    <t>移動（伴う）日中４．５・グループ</t>
    <rPh sb="6" eb="7">
      <t>ヒ</t>
    </rPh>
    <rPh sb="7" eb="8">
      <t>チュウ</t>
    </rPh>
    <phoneticPr fontId="1"/>
  </si>
  <si>
    <t>移動（伴う）日中５．０・グループ</t>
    <rPh sb="6" eb="7">
      <t>ヒ</t>
    </rPh>
    <rPh sb="7" eb="8">
      <t>チュウ</t>
    </rPh>
    <phoneticPr fontId="1"/>
  </si>
  <si>
    <t>移動（伴う）日中５．５・グループ</t>
    <rPh sb="6" eb="7">
      <t>ヒ</t>
    </rPh>
    <rPh sb="7" eb="8">
      <t>チュウ</t>
    </rPh>
    <phoneticPr fontId="1"/>
  </si>
  <si>
    <t>移動（伴う）日中６．０・グループ</t>
    <rPh sb="6" eb="7">
      <t>ヒ</t>
    </rPh>
    <rPh sb="7" eb="8">
      <t>チュウ</t>
    </rPh>
    <phoneticPr fontId="1"/>
  </si>
  <si>
    <t>移動（伴う）日中６．５・グループ</t>
    <rPh sb="6" eb="7">
      <t>ヒ</t>
    </rPh>
    <rPh sb="7" eb="8">
      <t>チュウ</t>
    </rPh>
    <phoneticPr fontId="1"/>
  </si>
  <si>
    <t>移動（伴う）日中７．０・グループ</t>
    <rPh sb="6" eb="7">
      <t>ヒ</t>
    </rPh>
    <rPh sb="7" eb="8">
      <t>チュウ</t>
    </rPh>
    <phoneticPr fontId="1"/>
  </si>
  <si>
    <t>移動（伴う）日中７．５・グループ</t>
    <rPh sb="6" eb="7">
      <t>ヒ</t>
    </rPh>
    <rPh sb="7" eb="8">
      <t>チュウ</t>
    </rPh>
    <phoneticPr fontId="1"/>
  </si>
  <si>
    <t>移動（伴う）日中８．０・グループ</t>
    <rPh sb="6" eb="7">
      <t>ヒ</t>
    </rPh>
    <rPh sb="7" eb="8">
      <t>チュウ</t>
    </rPh>
    <phoneticPr fontId="1"/>
  </si>
  <si>
    <t>移動（伴う）日中８．５・グループ</t>
    <rPh sb="6" eb="7">
      <t>ヒ</t>
    </rPh>
    <rPh sb="7" eb="8">
      <t>チュウ</t>
    </rPh>
    <phoneticPr fontId="1"/>
  </si>
  <si>
    <t>移動（伴う）日中９．０・グループ</t>
    <rPh sb="6" eb="7">
      <t>ヒ</t>
    </rPh>
    <rPh sb="7" eb="8">
      <t>チュウ</t>
    </rPh>
    <phoneticPr fontId="1"/>
  </si>
  <si>
    <t>移動（伴う）日中９．５・グループ</t>
    <rPh sb="6" eb="7">
      <t>ヒ</t>
    </rPh>
    <rPh sb="7" eb="8">
      <t>チュウ</t>
    </rPh>
    <phoneticPr fontId="1"/>
  </si>
  <si>
    <t>移動（伴う）日中１０．０・グループ</t>
    <rPh sb="6" eb="7">
      <t>ヒ</t>
    </rPh>
    <rPh sb="7" eb="8">
      <t>チュウ</t>
    </rPh>
    <phoneticPr fontId="1"/>
  </si>
  <si>
    <t>移動（伴う）日中１０．５・グループ</t>
    <rPh sb="6" eb="7">
      <t>ヒ</t>
    </rPh>
    <rPh sb="7" eb="8">
      <t>チュウ</t>
    </rPh>
    <phoneticPr fontId="1"/>
  </si>
  <si>
    <t>移動（伴う）深夜０．５・早朝０．５・グループ</t>
    <rPh sb="6" eb="8">
      <t>シンヤ</t>
    </rPh>
    <rPh sb="12" eb="14">
      <t>ソウチョウ</t>
    </rPh>
    <phoneticPr fontId="1"/>
  </si>
  <si>
    <t>移動（伴う）深夜０．５・早朝１．０・グループ</t>
    <rPh sb="6" eb="8">
      <t>シンヤ</t>
    </rPh>
    <rPh sb="12" eb="14">
      <t>ソウチョウ</t>
    </rPh>
    <phoneticPr fontId="1"/>
  </si>
  <si>
    <t>移動（伴う）深夜０．５・早朝１．５・グループ</t>
    <rPh sb="6" eb="8">
      <t>シンヤ</t>
    </rPh>
    <rPh sb="12" eb="14">
      <t>ソウチョウ</t>
    </rPh>
    <phoneticPr fontId="1"/>
  </si>
  <si>
    <t>移動（伴う）深夜０．５・早朝２．０・グループ</t>
    <rPh sb="6" eb="8">
      <t>シンヤ</t>
    </rPh>
    <rPh sb="12" eb="14">
      <t>ソウチョウ</t>
    </rPh>
    <phoneticPr fontId="1"/>
  </si>
  <si>
    <t>移動（伴う）深夜０．５・早朝２．５・グループ</t>
    <rPh sb="6" eb="8">
      <t>シンヤ</t>
    </rPh>
    <rPh sb="12" eb="14">
      <t>ソウチョウ</t>
    </rPh>
    <phoneticPr fontId="1"/>
  </si>
  <si>
    <t>移動（伴う）深夜１．０・早朝０．５・グループ</t>
    <rPh sb="6" eb="8">
      <t>シンヤ</t>
    </rPh>
    <rPh sb="12" eb="14">
      <t>ソウチョウ</t>
    </rPh>
    <phoneticPr fontId="1"/>
  </si>
  <si>
    <t>移動（伴う）深夜１．０・早朝１．０・グループ</t>
    <rPh sb="6" eb="8">
      <t>シンヤ</t>
    </rPh>
    <rPh sb="12" eb="14">
      <t>ソウチョウ</t>
    </rPh>
    <phoneticPr fontId="1"/>
  </si>
  <si>
    <t>移動（伴う）深夜１．０・早朝１．５・グループ</t>
    <rPh sb="6" eb="8">
      <t>シンヤ</t>
    </rPh>
    <rPh sb="12" eb="14">
      <t>ソウチョウ</t>
    </rPh>
    <phoneticPr fontId="1"/>
  </si>
  <si>
    <t>移動（伴う）深夜１．０・早朝２．０・グループ</t>
    <rPh sb="6" eb="8">
      <t>シンヤ</t>
    </rPh>
    <rPh sb="12" eb="14">
      <t>ソウチョウ</t>
    </rPh>
    <phoneticPr fontId="1"/>
  </si>
  <si>
    <t>移動（伴う）深夜１．５・早朝０．５・グループ</t>
    <rPh sb="12" eb="14">
      <t>ソウチョウ</t>
    </rPh>
    <phoneticPr fontId="1"/>
  </si>
  <si>
    <t>移動（伴う）深夜１．５・早朝１．０・グループ</t>
    <rPh sb="12" eb="14">
      <t>ソウチョウ</t>
    </rPh>
    <phoneticPr fontId="1"/>
  </si>
  <si>
    <t>移動（伴う）深夜１．５・早朝１．５・グループ</t>
    <rPh sb="12" eb="14">
      <t>ソウチョウ</t>
    </rPh>
    <phoneticPr fontId="1"/>
  </si>
  <si>
    <t>移動（伴う）深夜２．０・早朝０．５・グループ</t>
    <rPh sb="12" eb="14">
      <t>ソウチョウ</t>
    </rPh>
    <phoneticPr fontId="1"/>
  </si>
  <si>
    <t>移動（伴う）深夜２．０・早朝１．０・グループ</t>
    <rPh sb="12" eb="14">
      <t>ソウチョウ</t>
    </rPh>
    <phoneticPr fontId="1"/>
  </si>
  <si>
    <t>移動（伴う）深夜２．５・早朝０．５・グループ</t>
    <rPh sb="12" eb="14">
      <t>ソウチョウ</t>
    </rPh>
    <phoneticPr fontId="1"/>
  </si>
  <si>
    <t>移動（伴う）早朝０．５・日中０．５・グループ</t>
  </si>
  <si>
    <t>移動（伴う）早朝０．５・日中１．０・グループ</t>
  </si>
  <si>
    <t>移動（伴う）早朝０．５・日中１．５・グループ</t>
  </si>
  <si>
    <t>移動（伴う）早朝０．５・日中２．０・グループ</t>
  </si>
  <si>
    <t>移動（伴う）早朝０．５・日中２．５・グループ</t>
  </si>
  <si>
    <t>移動（伴う）早朝１．０・日中０．５・グループ</t>
  </si>
  <si>
    <t>移動（伴う）早朝１．０・日中１．０・グループ</t>
  </si>
  <si>
    <t>移動（伴う）早朝１．０・日中１．５・グループ</t>
  </si>
  <si>
    <t>移動（伴う）早朝１．０・日中２．０・グループ</t>
  </si>
  <si>
    <t>移動（伴う）早朝１．５・日中０．５・グループ</t>
  </si>
  <si>
    <t>移動（伴う）早朝１．５・日中１．０・グループ</t>
  </si>
  <si>
    <t>移動（伴う）早朝１．５・日中１．５・グループ</t>
  </si>
  <si>
    <t>移動（伴う）早朝２．０・日中０．５・グループ</t>
  </si>
  <si>
    <t>移動（伴う）早朝２．０・日中１．０・グループ</t>
  </si>
  <si>
    <t>移動（伴う）早朝２．５・日中０．５・グループ</t>
  </si>
  <si>
    <t>移動（伴う）日中０．５・夜間０．５・グループ</t>
  </si>
  <si>
    <t>移動（伴う）日中０．５・夜間１．０・グループ</t>
  </si>
  <si>
    <t>移動（伴う）日中０．５・夜間１．５・グループ</t>
  </si>
  <si>
    <t>移動（伴う）日中０．５・夜間２．０・グループ</t>
  </si>
  <si>
    <t>移動（伴う）日中０．５・夜間２．５・グループ</t>
  </si>
  <si>
    <t>移動（伴う）日中１．０・夜間０．５・グループ</t>
  </si>
  <si>
    <t>移動（伴う）日中１．０・夜間１．０・グループ</t>
  </si>
  <si>
    <t>移動（伴う）日中１．０・夜間１．５・グループ</t>
  </si>
  <si>
    <t>移動（伴う）日中１．０・夜間２．０・グループ</t>
  </si>
  <si>
    <t>移動（伴う）日中１．５・夜間０．５・グループ</t>
  </si>
  <si>
    <t>移動（伴う）日中１．５・夜間１．０・グループ</t>
  </si>
  <si>
    <t>移動（伴う）日中１．５・夜間１．５・グループ</t>
  </si>
  <si>
    <t>移動（伴う）日中２．０・夜間０．５・グループ</t>
  </si>
  <si>
    <t>移動（伴う）日中２．０・夜間１．０・グループ</t>
  </si>
  <si>
    <t>移動（伴う）日中２．５・夜間０．５・グループ</t>
  </si>
  <si>
    <t>移動（伴う）深夜０．５・早朝２．０・日中０．５・グループ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</si>
  <si>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移動（伴う）夜間０．５・深夜０．５・グループ</t>
  </si>
  <si>
    <t>移動（伴う）夜間０．５・深夜１．０・グループ</t>
  </si>
  <si>
    <t>移動（伴う）夜間０．５・深夜１．５・グループ</t>
  </si>
  <si>
    <t>移動（伴う）夜間０．５・深夜２．０・グループ</t>
  </si>
  <si>
    <t>移動（伴う）夜間０．５・深夜２．５・グループ</t>
  </si>
  <si>
    <t>移動（伴う）夜間１．０・深夜０．５・グループ</t>
  </si>
  <si>
    <t>移動（伴う）夜間１．０・深夜１．０・グループ</t>
  </si>
  <si>
    <t>移動（伴う）夜間１．０・深夜１．５・グループ</t>
  </si>
  <si>
    <t>移動（伴う）夜間１．０・深夜２．０・グループ</t>
  </si>
  <si>
    <t>移動（伴う）夜間１．５・深夜０．５・グループ</t>
  </si>
  <si>
    <t>移動（伴う）夜間１．５・深夜１．０・グループ</t>
  </si>
  <si>
    <t>移動（伴う）夜間１．５・深夜１．５・グループ</t>
  </si>
  <si>
    <t>移動（伴う）夜間２．０・深夜０．５・グループ</t>
  </si>
  <si>
    <t>移動（伴う）夜間２．０・深夜１．０・グループ</t>
  </si>
  <si>
    <t>移動（伴う）夜間２．５・深夜０．５・グループ</t>
  </si>
  <si>
    <t>移動（伴う）日跨増深夜０．５・深夜０．５・グループ</t>
  </si>
  <si>
    <t>移動（伴う）日跨増深夜０．５・深夜１．０・グループ</t>
  </si>
  <si>
    <t>移動（伴う）日跨増深夜０．５・深夜１．５・グループ</t>
  </si>
  <si>
    <t>移動（伴う）日跨増深夜０．５・深夜２．０・グループ</t>
  </si>
  <si>
    <t>移動（伴う）日跨増深夜０．５・深夜２．５・グループ</t>
  </si>
  <si>
    <t>移動（伴う）日跨増深夜１．０・深夜０．５・グループ</t>
  </si>
  <si>
    <t>移動（伴う）日跨増深夜１．０・深夜１．０・グループ</t>
  </si>
  <si>
    <t>移動（伴う）日跨増深夜１．０・深夜１．５・グループ</t>
  </si>
  <si>
    <t>移動（伴う）日跨増深夜１．０・深夜２．０・グループ</t>
  </si>
  <si>
    <t>移動（伴う）日跨増深夜１．５・深夜０．５・グループ</t>
  </si>
  <si>
    <t>移動（伴う）日跨増深夜１．５・深夜１．０・グループ</t>
  </si>
  <si>
    <t>移動（伴う）日跨増深夜１．５・深夜１．５・グループ</t>
  </si>
  <si>
    <t>移動（伴う）日跨増深夜２．０・深夜０．５・グループ</t>
  </si>
  <si>
    <t>移動（伴う）日跨増深夜２．０・深夜１．０・グループ</t>
  </si>
  <si>
    <t>移動（伴う）日跨増深夜２．５・深夜０．５・グループ</t>
  </si>
  <si>
    <t>移動（伴う）深夜０．５・早朝１．５・日中０．５・グループ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</si>
  <si>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移動（伴う）深夜０．５・早朝１．５・日中１．０・グループ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</si>
  <si>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移動（伴う）深夜１．０・早朝１．５・日中０．５・グループ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</si>
  <si>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移動（伴う）深夜０．５・早朝１．０・日中０．５・グループ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</si>
  <si>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移動（伴う）深夜０．５・早朝１．０・日中１．０・グループ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</si>
  <si>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移動（伴う）深夜０．５・早朝１．０・日中１．５・グループ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</si>
  <si>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移動（伴う）深夜１．０・早朝１．０・日中０．５・グループ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</si>
  <si>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移動（伴う）深夜１．０・早朝１．０・日中１．０・グループ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</si>
  <si>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移動（伴う）深夜１．５・早朝１．０・日中０．５・グループ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</si>
  <si>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移動（伴う）深夜０．５・早朝０．５・日中０．５・グループ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</si>
  <si>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移動（伴う）深夜０．５・早朝０．５・日中１．０・グループ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</si>
  <si>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移動（伴う）深夜０．５・早朝０．５・日中１．５・グループ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</si>
  <si>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移動（伴う）深夜０．５・早朝０．５・日中２．０・グループ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</si>
  <si>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移動（伴う）深夜１．０・早朝０．５・日中０．５・グループ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</si>
  <si>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移動（伴う）深夜１．０・早朝０．５・日中１．０・グループ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</si>
  <si>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移動（伴う）深夜１．０・早朝０．５・日中１．５・グループ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</si>
  <si>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移動（伴う）深夜１．５・早朝０．５・日中０．５・グループ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</si>
  <si>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移動（伴う）深夜１．５・早朝０．５・日中１．０・グループ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</si>
  <si>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移動（伴う）深夜２．０・早朝０．５・日中０．５・グループ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</si>
  <si>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移動（伴う）深夜０．５・日中０．５・グループ</t>
    <rPh sb="6" eb="8">
      <t>シンヤ</t>
    </rPh>
    <phoneticPr fontId="1"/>
  </si>
  <si>
    <t>移動（伴う）深夜０．５・日中１．０・グループ</t>
    <rPh sb="6" eb="8">
      <t>シンヤ</t>
    </rPh>
    <phoneticPr fontId="1"/>
  </si>
  <si>
    <t>移動（伴う）深夜０．５・日中１．５・グループ</t>
    <rPh sb="6" eb="8">
      <t>シンヤ</t>
    </rPh>
    <phoneticPr fontId="1"/>
  </si>
  <si>
    <t>移動（伴う）深夜０．５・日中２．０・グループ</t>
    <rPh sb="6" eb="8">
      <t>シンヤ</t>
    </rPh>
    <phoneticPr fontId="1"/>
  </si>
  <si>
    <t>移動（伴う）深夜０．５・日中２．５・グループ</t>
    <rPh sb="6" eb="8">
      <t>シンヤ</t>
    </rPh>
    <phoneticPr fontId="1"/>
  </si>
  <si>
    <t>移動（伴う）深夜１．０・日中０．５・グループ</t>
    <rPh sb="6" eb="8">
      <t>シンヤ</t>
    </rPh>
    <phoneticPr fontId="1"/>
  </si>
  <si>
    <t>移動（伴う）深夜１．０・日中１．０・グループ</t>
    <rPh sb="6" eb="8">
      <t>シンヤ</t>
    </rPh>
    <phoneticPr fontId="1"/>
  </si>
  <si>
    <t>移動（伴う）深夜１．０・日中１．５・グループ</t>
    <rPh sb="6" eb="8">
      <t>シンヤ</t>
    </rPh>
    <phoneticPr fontId="1"/>
  </si>
  <si>
    <t>移動（伴う）深夜１．０・日中２．０・グループ</t>
    <rPh sb="6" eb="8">
      <t>シンヤ</t>
    </rPh>
    <phoneticPr fontId="1"/>
  </si>
  <si>
    <t>移動（伴う）深夜１．５・日中０．５・グループ</t>
    <rPh sb="6" eb="8">
      <t>シンヤ</t>
    </rPh>
    <phoneticPr fontId="1"/>
  </si>
  <si>
    <t>移動（伴う）深夜１．５・日中１．０・グループ</t>
    <rPh sb="6" eb="8">
      <t>シンヤ</t>
    </rPh>
    <phoneticPr fontId="1"/>
  </si>
  <si>
    <t>移動（伴う）深夜１．５・日中１．５・グループ</t>
    <rPh sb="6" eb="8">
      <t>シンヤ</t>
    </rPh>
    <phoneticPr fontId="1"/>
  </si>
  <si>
    <t>移動（伴う）深夜２．０・日中０．５・グループ</t>
    <rPh sb="6" eb="8">
      <t>シンヤ</t>
    </rPh>
    <phoneticPr fontId="1"/>
  </si>
  <si>
    <t>移動（伴う）深夜２．０・日中１．０・グループ</t>
    <rPh sb="6" eb="8">
      <t>シンヤ</t>
    </rPh>
    <phoneticPr fontId="1"/>
  </si>
  <si>
    <t>移動（伴う）深夜２．５・日中０．５・グループ</t>
    <rPh sb="6" eb="8">
      <t>シンヤ</t>
    </rPh>
    <phoneticPr fontId="1"/>
  </si>
  <si>
    <t>移動（伴う）日中増０．５・グループ</t>
    <rPh sb="6" eb="7">
      <t>ヒ</t>
    </rPh>
    <rPh sb="7" eb="8">
      <t>チュウ</t>
    </rPh>
    <rPh sb="8" eb="9">
      <t>ゾウ</t>
    </rPh>
    <phoneticPr fontId="1"/>
  </si>
  <si>
    <t>移動（伴う）日中増１．０・グループ</t>
    <rPh sb="6" eb="7">
      <t>ヒ</t>
    </rPh>
    <rPh sb="7" eb="8">
      <t>チュウ</t>
    </rPh>
    <rPh sb="8" eb="9">
      <t>ゾウ</t>
    </rPh>
    <phoneticPr fontId="1"/>
  </si>
  <si>
    <t>移動（伴う）日中増１．５・グループ</t>
    <rPh sb="6" eb="7">
      <t>ヒ</t>
    </rPh>
    <rPh sb="7" eb="8">
      <t>チュウ</t>
    </rPh>
    <rPh sb="8" eb="9">
      <t>ゾウ</t>
    </rPh>
    <phoneticPr fontId="1"/>
  </si>
  <si>
    <t>移動（伴う）日中増２．０・グループ</t>
    <rPh sb="6" eb="7">
      <t>ヒ</t>
    </rPh>
    <rPh sb="7" eb="8">
      <t>チュウ</t>
    </rPh>
    <rPh sb="8" eb="9">
      <t>ゾウ</t>
    </rPh>
    <phoneticPr fontId="1"/>
  </si>
  <si>
    <t>移動（伴う）日中増２．５・グループ</t>
    <rPh sb="6" eb="7">
      <t>ヒ</t>
    </rPh>
    <rPh sb="7" eb="8">
      <t>チュウ</t>
    </rPh>
    <rPh sb="8" eb="9">
      <t>ゾウ</t>
    </rPh>
    <phoneticPr fontId="1"/>
  </si>
  <si>
    <t>移動（伴う）日中増３．０・グループ</t>
    <rPh sb="6" eb="7">
      <t>ヒ</t>
    </rPh>
    <rPh sb="7" eb="8">
      <t>チュウ</t>
    </rPh>
    <rPh sb="8" eb="9">
      <t>ゾウ</t>
    </rPh>
    <phoneticPr fontId="1"/>
  </si>
  <si>
    <t>移動（伴う）日中増３．５・グループ</t>
    <rPh sb="6" eb="7">
      <t>ヒ</t>
    </rPh>
    <rPh sb="7" eb="8">
      <t>チュウ</t>
    </rPh>
    <rPh sb="8" eb="9">
      <t>ゾウ</t>
    </rPh>
    <phoneticPr fontId="1"/>
  </si>
  <si>
    <t>移動（伴う）日中増４．０・グループ</t>
    <rPh sb="6" eb="7">
      <t>ヒ</t>
    </rPh>
    <rPh sb="7" eb="8">
      <t>チュウ</t>
    </rPh>
    <rPh sb="8" eb="9">
      <t>ゾウ</t>
    </rPh>
    <phoneticPr fontId="1"/>
  </si>
  <si>
    <t>移動（伴う）日中増４．５・グループ</t>
    <rPh sb="6" eb="7">
      <t>ヒ</t>
    </rPh>
    <rPh sb="7" eb="8">
      <t>チュウ</t>
    </rPh>
    <rPh sb="8" eb="9">
      <t>ゾウ</t>
    </rPh>
    <phoneticPr fontId="1"/>
  </si>
  <si>
    <t>移動（伴う）日中増５．０・グループ</t>
    <rPh sb="6" eb="7">
      <t>ヒ</t>
    </rPh>
    <rPh sb="7" eb="8">
      <t>チュウ</t>
    </rPh>
    <rPh sb="8" eb="9">
      <t>ゾウ</t>
    </rPh>
    <phoneticPr fontId="1"/>
  </si>
  <si>
    <t>移動（伴う）日中増５．５・グループ</t>
    <rPh sb="6" eb="7">
      <t>ヒ</t>
    </rPh>
    <rPh sb="7" eb="8">
      <t>チュウ</t>
    </rPh>
    <rPh sb="8" eb="9">
      <t>ゾウ</t>
    </rPh>
    <phoneticPr fontId="1"/>
  </si>
  <si>
    <t>移動（伴う）日中増６．０・グループ</t>
    <rPh sb="6" eb="7">
      <t>ヒ</t>
    </rPh>
    <rPh sb="7" eb="8">
      <t>チュウ</t>
    </rPh>
    <rPh sb="8" eb="9">
      <t>ゾウ</t>
    </rPh>
    <phoneticPr fontId="1"/>
  </si>
  <si>
    <t>移動（伴う）日中増６．５・グループ</t>
    <rPh sb="6" eb="7">
      <t>ヒ</t>
    </rPh>
    <rPh sb="7" eb="8">
      <t>チュウ</t>
    </rPh>
    <rPh sb="8" eb="9">
      <t>ゾウ</t>
    </rPh>
    <phoneticPr fontId="1"/>
  </si>
  <si>
    <t>移動（伴う）日中増７．０・グループ</t>
    <rPh sb="6" eb="7">
      <t>ヒ</t>
    </rPh>
    <rPh sb="7" eb="8">
      <t>チュウ</t>
    </rPh>
    <rPh sb="8" eb="9">
      <t>ゾウ</t>
    </rPh>
    <phoneticPr fontId="1"/>
  </si>
  <si>
    <t>移動（伴う）日中増７．５・グループ</t>
    <rPh sb="6" eb="7">
      <t>ヒ</t>
    </rPh>
    <rPh sb="7" eb="8">
      <t>チュウ</t>
    </rPh>
    <rPh sb="8" eb="9">
      <t>ゾウ</t>
    </rPh>
    <phoneticPr fontId="1"/>
  </si>
  <si>
    <t>移動（伴う）日中増８．０・グループ</t>
    <rPh sb="6" eb="7">
      <t>ヒ</t>
    </rPh>
    <rPh sb="7" eb="8">
      <t>チュウ</t>
    </rPh>
    <rPh sb="8" eb="9">
      <t>ゾウ</t>
    </rPh>
    <phoneticPr fontId="1"/>
  </si>
  <si>
    <t>移動（伴う）日中増８．５・グループ</t>
    <rPh sb="6" eb="7">
      <t>ヒ</t>
    </rPh>
    <rPh sb="7" eb="8">
      <t>チュウ</t>
    </rPh>
    <rPh sb="8" eb="9">
      <t>ゾウ</t>
    </rPh>
    <phoneticPr fontId="1"/>
  </si>
  <si>
    <t>移動（伴う）日中増９．０・グループ</t>
    <rPh sb="6" eb="7">
      <t>ヒ</t>
    </rPh>
    <rPh sb="7" eb="8">
      <t>チュウ</t>
    </rPh>
    <rPh sb="8" eb="9">
      <t>ゾウ</t>
    </rPh>
    <phoneticPr fontId="1"/>
  </si>
  <si>
    <t>移動（伴う）日中増９．５・グループ</t>
    <rPh sb="6" eb="7">
      <t>ヒ</t>
    </rPh>
    <rPh sb="7" eb="8">
      <t>チュウ</t>
    </rPh>
    <rPh sb="8" eb="9">
      <t>ゾウ</t>
    </rPh>
    <phoneticPr fontId="1"/>
  </si>
  <si>
    <t>移動（伴う）日中増１０．０・グループ</t>
    <rPh sb="6" eb="7">
      <t>ヒ</t>
    </rPh>
    <rPh sb="7" eb="8">
      <t>チュウ</t>
    </rPh>
    <rPh sb="8" eb="9">
      <t>ゾウ</t>
    </rPh>
    <phoneticPr fontId="1"/>
  </si>
  <si>
    <t>移動（伴う）日中増１０．５・グループ</t>
    <rPh sb="6" eb="7">
      <t>ヒ</t>
    </rPh>
    <rPh sb="7" eb="8">
      <t>チュウ</t>
    </rPh>
    <rPh sb="8" eb="9">
      <t>ゾウ</t>
    </rPh>
    <phoneticPr fontId="1"/>
  </si>
  <si>
    <t>移動（伴う）早朝増０．５・グループ</t>
    <rPh sb="8" eb="9">
      <t>ゾウ</t>
    </rPh>
    <phoneticPr fontId="1"/>
  </si>
  <si>
    <t>移動（伴う）早朝増１．０・グループ</t>
    <rPh sb="8" eb="9">
      <t>ゾウ</t>
    </rPh>
    <phoneticPr fontId="1"/>
  </si>
  <si>
    <t>移動（伴う）早朝増１．５・グループ</t>
    <rPh sb="8" eb="9">
      <t>ゾウ</t>
    </rPh>
    <phoneticPr fontId="1"/>
  </si>
  <si>
    <t>移動（伴う）早朝増２．０・グループ</t>
    <rPh sb="8" eb="9">
      <t>ゾウ</t>
    </rPh>
    <phoneticPr fontId="1"/>
  </si>
  <si>
    <t>移動（伴う）早朝増２．５・グループ</t>
    <rPh sb="8" eb="9">
      <t>ゾウ</t>
    </rPh>
    <phoneticPr fontId="1"/>
  </si>
  <si>
    <t>移動（伴う）夜間増０．５・グループ</t>
    <rPh sb="8" eb="9">
      <t>ゾウ</t>
    </rPh>
    <phoneticPr fontId="1"/>
  </si>
  <si>
    <t>移動（伴う）夜間増１．０・グループ</t>
    <rPh sb="8" eb="9">
      <t>ゾウ</t>
    </rPh>
    <phoneticPr fontId="1"/>
  </si>
  <si>
    <t>移動（伴う）夜間増１．５・グループ</t>
    <rPh sb="8" eb="9">
      <t>ゾウ</t>
    </rPh>
    <phoneticPr fontId="1"/>
  </si>
  <si>
    <t>移動（伴う）夜間増２．０・グループ</t>
    <rPh sb="8" eb="9">
      <t>ゾウ</t>
    </rPh>
    <phoneticPr fontId="1"/>
  </si>
  <si>
    <t>移動（伴う）夜間増２．５・グループ</t>
    <rPh sb="8" eb="9">
      <t>ゾウ</t>
    </rPh>
    <phoneticPr fontId="1"/>
  </si>
  <si>
    <t>移動（伴う）夜間増３．０・グループ</t>
    <rPh sb="8" eb="9">
      <t>ゾウ</t>
    </rPh>
    <phoneticPr fontId="1"/>
  </si>
  <si>
    <t>移動（伴う）夜間増３．５・グループ</t>
    <rPh sb="8" eb="9">
      <t>ゾウ</t>
    </rPh>
    <phoneticPr fontId="1"/>
  </si>
  <si>
    <t>移動（伴う）夜間増４．０・グループ</t>
    <rPh sb="8" eb="9">
      <t>ゾウ</t>
    </rPh>
    <phoneticPr fontId="1"/>
  </si>
  <si>
    <t>移動（伴う）夜間増４．５・グループ</t>
    <rPh sb="8" eb="9">
      <t>ゾウ</t>
    </rPh>
    <phoneticPr fontId="1"/>
  </si>
  <si>
    <t>移動（伴う）深夜増０．５・グループ</t>
    <rPh sb="8" eb="9">
      <t>ゾウ</t>
    </rPh>
    <phoneticPr fontId="1"/>
  </si>
  <si>
    <t>移動（伴う）深夜増１．０・グループ</t>
    <rPh sb="8" eb="9">
      <t>ゾウ</t>
    </rPh>
    <phoneticPr fontId="1"/>
  </si>
  <si>
    <t>移動（伴う）深夜増１．５・グループ</t>
    <rPh sb="8" eb="9">
      <t>ゾウ</t>
    </rPh>
    <phoneticPr fontId="1"/>
  </si>
  <si>
    <t>移動（伴う）深夜増２．０・グループ</t>
    <rPh sb="8" eb="9">
      <t>ゾウ</t>
    </rPh>
    <phoneticPr fontId="1"/>
  </si>
  <si>
    <t>移動（伴う）深夜増２．５・グループ</t>
    <rPh sb="8" eb="9">
      <t>ゾウ</t>
    </rPh>
    <phoneticPr fontId="1"/>
  </si>
  <si>
    <t>移動（伴う）深夜増３．０・グループ</t>
    <rPh sb="8" eb="9">
      <t>ゾウ</t>
    </rPh>
    <phoneticPr fontId="1"/>
  </si>
  <si>
    <t>移動（伴う）深夜増３．５・グループ</t>
    <rPh sb="8" eb="9">
      <t>ゾウ</t>
    </rPh>
    <phoneticPr fontId="1"/>
  </si>
  <si>
    <t>移動（伴う）深夜増４．０・グループ</t>
    <rPh sb="8" eb="9">
      <t>ゾウ</t>
    </rPh>
    <phoneticPr fontId="1"/>
  </si>
  <si>
    <t>移動（伴う）深夜増４．５・グループ</t>
    <rPh sb="8" eb="9">
      <t>ゾウ</t>
    </rPh>
    <phoneticPr fontId="1"/>
  </si>
  <si>
    <t>移動（伴う）深夜増５．０・グループ</t>
    <rPh sb="8" eb="9">
      <t>ゾウ</t>
    </rPh>
    <phoneticPr fontId="1"/>
  </si>
  <si>
    <t>移動（伴う）深夜増５．５・グループ</t>
    <rPh sb="8" eb="9">
      <t>ゾウ</t>
    </rPh>
    <phoneticPr fontId="1"/>
  </si>
  <si>
    <t>移動（伴う）深夜増６．０・グループ</t>
    <rPh sb="8" eb="9">
      <t>ゾウ</t>
    </rPh>
    <phoneticPr fontId="1"/>
  </si>
  <si>
    <t>移動（伴う）深夜増６．５・グループ</t>
    <rPh sb="8" eb="9">
      <t>ゾウ</t>
    </rPh>
    <phoneticPr fontId="1"/>
  </si>
  <si>
    <t>移動（伴ず）日中０．５・グループ</t>
    <rPh sb="6" eb="7">
      <t>ヒ</t>
    </rPh>
    <rPh sb="7" eb="8">
      <t>チュウ</t>
    </rPh>
    <phoneticPr fontId="1"/>
  </si>
  <si>
    <t>移動（伴ず）日中１．０・グループ</t>
    <rPh sb="6" eb="7">
      <t>ヒ</t>
    </rPh>
    <rPh sb="7" eb="8">
      <t>チュウ</t>
    </rPh>
    <phoneticPr fontId="1"/>
  </si>
  <si>
    <t>移動（伴ず）日中１．５・グループ</t>
    <rPh sb="6" eb="7">
      <t>ヒ</t>
    </rPh>
    <rPh sb="7" eb="8">
      <t>チュウ</t>
    </rPh>
    <phoneticPr fontId="1"/>
  </si>
  <si>
    <t>移動（伴ず）日中２．０・グループ</t>
    <rPh sb="6" eb="7">
      <t>ヒ</t>
    </rPh>
    <rPh sb="7" eb="8">
      <t>チュウ</t>
    </rPh>
    <phoneticPr fontId="1"/>
  </si>
  <si>
    <t>移動（伴ず）日中２．５・グループ</t>
    <rPh sb="6" eb="7">
      <t>ヒ</t>
    </rPh>
    <rPh sb="7" eb="8">
      <t>チュウ</t>
    </rPh>
    <phoneticPr fontId="1"/>
  </si>
  <si>
    <t>移動（伴ず）日中３．０・グループ</t>
    <rPh sb="6" eb="7">
      <t>ヒ</t>
    </rPh>
    <rPh sb="7" eb="8">
      <t>チュウ</t>
    </rPh>
    <phoneticPr fontId="1"/>
  </si>
  <si>
    <t>移動（伴ず）日中３．５・グループ</t>
    <rPh sb="6" eb="7">
      <t>ヒ</t>
    </rPh>
    <rPh sb="7" eb="8">
      <t>チュウ</t>
    </rPh>
    <phoneticPr fontId="1"/>
  </si>
  <si>
    <t>移動（伴ず）日中４．０・グループ</t>
    <rPh sb="6" eb="7">
      <t>ヒ</t>
    </rPh>
    <rPh sb="7" eb="8">
      <t>チュウ</t>
    </rPh>
    <phoneticPr fontId="1"/>
  </si>
  <si>
    <t>移動（伴ず）日中４．５・グループ</t>
    <rPh sb="6" eb="7">
      <t>ヒ</t>
    </rPh>
    <rPh sb="7" eb="8">
      <t>チュウ</t>
    </rPh>
    <phoneticPr fontId="1"/>
  </si>
  <si>
    <t>移動（伴ず）日中５．０・グループ</t>
    <rPh sb="6" eb="7">
      <t>ヒ</t>
    </rPh>
    <rPh sb="7" eb="8">
      <t>チュウ</t>
    </rPh>
    <phoneticPr fontId="1"/>
  </si>
  <si>
    <t>移動（伴ず）日中５．５・グループ</t>
    <rPh sb="6" eb="7">
      <t>ヒ</t>
    </rPh>
    <rPh sb="7" eb="8">
      <t>チュウ</t>
    </rPh>
    <phoneticPr fontId="1"/>
  </si>
  <si>
    <t>移動（伴ず）日中６．０・グループ</t>
    <rPh sb="6" eb="7">
      <t>ヒ</t>
    </rPh>
    <rPh sb="7" eb="8">
      <t>チュウ</t>
    </rPh>
    <phoneticPr fontId="1"/>
  </si>
  <si>
    <t>移動（伴ず）日中６．５・グループ</t>
    <rPh sb="6" eb="7">
      <t>ヒ</t>
    </rPh>
    <rPh sb="7" eb="8">
      <t>チュウ</t>
    </rPh>
    <phoneticPr fontId="1"/>
  </si>
  <si>
    <t>移動（伴ず）日中７．０・グループ</t>
    <rPh sb="6" eb="7">
      <t>ヒ</t>
    </rPh>
    <rPh sb="7" eb="8">
      <t>チュウ</t>
    </rPh>
    <phoneticPr fontId="1"/>
  </si>
  <si>
    <t>移動（伴ず）日中７．５・グループ</t>
    <rPh sb="6" eb="7">
      <t>ヒ</t>
    </rPh>
    <rPh sb="7" eb="8">
      <t>チュウ</t>
    </rPh>
    <phoneticPr fontId="1"/>
  </si>
  <si>
    <t>移動（伴ず）日中８．０・グループ</t>
    <rPh sb="6" eb="7">
      <t>ヒ</t>
    </rPh>
    <rPh sb="7" eb="8">
      <t>チュウ</t>
    </rPh>
    <phoneticPr fontId="1"/>
  </si>
  <si>
    <t>移動（伴ず）日中８．５・グループ</t>
    <rPh sb="6" eb="7">
      <t>ヒ</t>
    </rPh>
    <rPh sb="7" eb="8">
      <t>チュウ</t>
    </rPh>
    <phoneticPr fontId="1"/>
  </si>
  <si>
    <t>移動（伴ず）日中９．０・グループ</t>
    <rPh sb="6" eb="7">
      <t>ヒ</t>
    </rPh>
    <rPh sb="7" eb="8">
      <t>チュウ</t>
    </rPh>
    <phoneticPr fontId="1"/>
  </si>
  <si>
    <t>移動（伴ず）日中９．５・グループ</t>
    <rPh sb="6" eb="7">
      <t>ヒ</t>
    </rPh>
    <rPh sb="7" eb="8">
      <t>チュウ</t>
    </rPh>
    <phoneticPr fontId="1"/>
  </si>
  <si>
    <t>移動（伴ず）日中１０．０・グループ</t>
    <rPh sb="6" eb="7">
      <t>ヒ</t>
    </rPh>
    <rPh sb="7" eb="8">
      <t>チュウ</t>
    </rPh>
    <phoneticPr fontId="1"/>
  </si>
  <si>
    <t>移動（伴ず）日中１０．５・グループ</t>
    <rPh sb="6" eb="7">
      <t>ヒ</t>
    </rPh>
    <rPh sb="7" eb="8">
      <t>チュウ</t>
    </rPh>
    <phoneticPr fontId="1"/>
  </si>
  <si>
    <t>移動（伴ず）日中１０．５・グループ・２人</t>
    <rPh sb="6" eb="7">
      <t>ヒ</t>
    </rPh>
    <rPh sb="7" eb="8">
      <t>チュウ</t>
    </rPh>
    <rPh sb="19" eb="20">
      <t>ヒト</t>
    </rPh>
    <phoneticPr fontId="1"/>
  </si>
  <si>
    <t>移動（伴ず）深夜０．５・早朝０．５・グループ</t>
    <rPh sb="6" eb="8">
      <t>シンヤ</t>
    </rPh>
    <rPh sb="12" eb="14">
      <t>ソウチョウ</t>
    </rPh>
    <phoneticPr fontId="1"/>
  </si>
  <si>
    <t>移動（伴ず）深夜０．５・早朝１．０・グループ</t>
    <rPh sb="6" eb="8">
      <t>シンヤ</t>
    </rPh>
    <rPh sb="12" eb="14">
      <t>ソウチョウ</t>
    </rPh>
    <phoneticPr fontId="1"/>
  </si>
  <si>
    <t>移動（伴ず）深夜１．０・早朝０．５・グループ</t>
    <rPh sb="6" eb="8">
      <t>シンヤ</t>
    </rPh>
    <rPh sb="12" eb="14">
      <t>ソウチョウ</t>
    </rPh>
    <phoneticPr fontId="1"/>
  </si>
  <si>
    <t>移動（伴ず）早朝０．５・日中０．５・グループ</t>
  </si>
  <si>
    <t>移動（伴ず）早朝０．５・日中１．０・グループ</t>
  </si>
  <si>
    <t>移動（伴ず）日中０．５・夜間０．５・グループ</t>
  </si>
  <si>
    <t>移動（伴ず）日中０．５・夜間１．０・グループ</t>
  </si>
  <si>
    <t>移動（伴ず）夜間０．５深夜０．５・グループ</t>
  </si>
  <si>
    <t>移動（伴う）深夜１．０・早朝１．０・日中１．０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</si>
  <si>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移動（伴う）深夜１．０・早朝１．０・日中１．０・２人</t>
    <rPh sb="6" eb="8">
      <t>シンヤ</t>
    </rPh>
    <rPh sb="12" eb="14">
      <t>ソウチョウ</t>
    </rPh>
    <rPh sb="18" eb="19">
      <t>ヒ</t>
    </rPh>
    <rPh sb="19" eb="20">
      <t>チュウ</t>
    </rPh>
    <rPh sb="25" eb="26">
      <t>ヒト</t>
    </rPh>
    <phoneticPr fontId="1"/>
  </si>
  <si>
    <t>移動（伴う）深夜１．５・早朝１．０・日中０．５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</si>
  <si>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移動（伴う）深夜１．５・早朝１．０・日中０．５・２人</t>
    <rPh sb="6" eb="8">
      <t>シンヤ</t>
    </rPh>
    <rPh sb="12" eb="14">
      <t>ソウチョウ</t>
    </rPh>
    <rPh sb="18" eb="19">
      <t>ヒ</t>
    </rPh>
    <rPh sb="19" eb="20">
      <t>チュウ</t>
    </rPh>
    <rPh sb="25" eb="26">
      <t>ヒト</t>
    </rPh>
    <phoneticPr fontId="1"/>
  </si>
  <si>
    <t>移動（伴う）深夜０．５・早朝０．５・日中０．５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</si>
  <si>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移動（伴う）深夜０．５・早朝０．５・日中０．５・２人</t>
    <rPh sb="6" eb="8">
      <t>シンヤ</t>
    </rPh>
    <rPh sb="12" eb="14">
      <t>ソウチョウ</t>
    </rPh>
    <rPh sb="18" eb="19">
      <t>ヒ</t>
    </rPh>
    <rPh sb="19" eb="20">
      <t>チュウ</t>
    </rPh>
    <rPh sb="25" eb="26">
      <t>ヒト</t>
    </rPh>
    <phoneticPr fontId="1"/>
  </si>
  <si>
    <t>移動（伴う）深夜０．５・早朝０．５・日中１．０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</si>
  <si>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移動（伴う）深夜０．５・早朝０．５・日中１．０・２人</t>
    <rPh sb="6" eb="8">
      <t>シンヤ</t>
    </rPh>
    <rPh sb="12" eb="14">
      <t>ソウチョウ</t>
    </rPh>
    <rPh sb="18" eb="19">
      <t>ヒ</t>
    </rPh>
    <rPh sb="19" eb="20">
      <t>チュウ</t>
    </rPh>
    <rPh sb="25" eb="26">
      <t>ヒト</t>
    </rPh>
    <phoneticPr fontId="1"/>
  </si>
  <si>
    <t>移動（伴う）深夜０．５・早朝０．５・日中１．５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</si>
  <si>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移動（伴う）深夜０．５・早朝０．５・日中１．５・２人</t>
    <rPh sb="6" eb="8">
      <t>シンヤ</t>
    </rPh>
    <rPh sb="12" eb="14">
      <t>ソウチョウ</t>
    </rPh>
    <rPh sb="18" eb="19">
      <t>ヒ</t>
    </rPh>
    <rPh sb="19" eb="20">
      <t>チュウ</t>
    </rPh>
    <rPh sb="25" eb="26">
      <t>ヒト</t>
    </rPh>
    <phoneticPr fontId="1"/>
  </si>
  <si>
    <t>移動（伴う）深夜０．５・早朝０．５・日中２．０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</si>
  <si>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移動（伴う）深夜０．５・早朝０．５・日中２．０・２人</t>
    <rPh sb="6" eb="8">
      <t>シンヤ</t>
    </rPh>
    <rPh sb="12" eb="14">
      <t>ソウチョウ</t>
    </rPh>
    <rPh sb="18" eb="19">
      <t>ヒ</t>
    </rPh>
    <rPh sb="19" eb="20">
      <t>チュウ</t>
    </rPh>
    <rPh sb="25" eb="26">
      <t>ヒト</t>
    </rPh>
    <phoneticPr fontId="1"/>
  </si>
  <si>
    <t>移動（伴う）深夜１．０・早朝０．５・日中０．５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</si>
  <si>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移動（伴う）深夜１．０・早朝０．５・日中０．５・２人</t>
    <rPh sb="6" eb="8">
      <t>シンヤ</t>
    </rPh>
    <rPh sb="12" eb="14">
      <t>ソウチョウ</t>
    </rPh>
    <rPh sb="18" eb="19">
      <t>ヒ</t>
    </rPh>
    <rPh sb="19" eb="20">
      <t>チュウ</t>
    </rPh>
    <rPh sb="25" eb="26">
      <t>ヒト</t>
    </rPh>
    <phoneticPr fontId="1"/>
  </si>
  <si>
    <t>移動（伴う）深夜１．０・早朝０．５・日中１．０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</si>
  <si>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移動（伴う）深夜１．０・早朝０．５・日中１．０・２人</t>
    <rPh sb="6" eb="8">
      <t>シンヤ</t>
    </rPh>
    <rPh sb="12" eb="14">
      <t>ソウチョウ</t>
    </rPh>
    <rPh sb="18" eb="19">
      <t>ヒ</t>
    </rPh>
    <rPh sb="19" eb="20">
      <t>チュウ</t>
    </rPh>
    <rPh sb="25" eb="26">
      <t>ヒト</t>
    </rPh>
    <phoneticPr fontId="1"/>
  </si>
  <si>
    <t>移動（伴う）深夜１．０・早朝０．５・日中１．５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</si>
  <si>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移動（伴う）深夜１．０・早朝０．５・日中１．５・２人</t>
    <rPh sb="6" eb="8">
      <t>シンヤ</t>
    </rPh>
    <rPh sb="12" eb="14">
      <t>ソウチョウ</t>
    </rPh>
    <rPh sb="18" eb="19">
      <t>ヒ</t>
    </rPh>
    <rPh sb="19" eb="20">
      <t>チュウ</t>
    </rPh>
    <rPh sb="25" eb="26">
      <t>ヒト</t>
    </rPh>
    <phoneticPr fontId="1"/>
  </si>
  <si>
    <t>移動（伴う）深夜１．５・早朝０．５・日中０．５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</si>
  <si>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移動（伴う）深夜１．５・早朝０．５・日中０．５・２人</t>
    <rPh sb="6" eb="8">
      <t>シンヤ</t>
    </rPh>
    <rPh sb="12" eb="14">
      <t>ソウチョウ</t>
    </rPh>
    <rPh sb="18" eb="19">
      <t>ヒ</t>
    </rPh>
    <rPh sb="19" eb="20">
      <t>チュウ</t>
    </rPh>
    <rPh sb="25" eb="26">
      <t>ヒト</t>
    </rPh>
    <phoneticPr fontId="1"/>
  </si>
  <si>
    <t>移動（伴う）深夜１．５・早朝０．５・日中１．０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</si>
  <si>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移動（伴う）深夜１．５・早朝０．５・日中１．０・２人</t>
    <rPh sb="6" eb="8">
      <t>シンヤ</t>
    </rPh>
    <rPh sb="12" eb="14">
      <t>ソウチョウ</t>
    </rPh>
    <rPh sb="18" eb="19">
      <t>ヒ</t>
    </rPh>
    <rPh sb="19" eb="20">
      <t>チュウ</t>
    </rPh>
    <rPh sb="25" eb="26">
      <t>ヒト</t>
    </rPh>
    <phoneticPr fontId="1"/>
  </si>
  <si>
    <t>移動（伴う）深夜２．０・早朝０．５・日中０．５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</si>
  <si>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移動（伴う）深夜２．０・早朝０．５・日中０．５・２人</t>
    <rPh sb="6" eb="8">
      <t>シンヤ</t>
    </rPh>
    <rPh sb="12" eb="14">
      <t>ソウチョウ</t>
    </rPh>
    <rPh sb="18" eb="19">
      <t>ヒ</t>
    </rPh>
    <rPh sb="19" eb="20">
      <t>チュウ</t>
    </rPh>
    <rPh sb="25" eb="26">
      <t>ヒト</t>
    </rPh>
    <phoneticPr fontId="1"/>
  </si>
  <si>
    <t>移動（伴う）深夜０．５・日中０．５</t>
    <rPh sb="6" eb="8">
      <t>シンヤ</t>
    </rPh>
    <phoneticPr fontId="1"/>
  </si>
  <si>
    <t>移動（伴う）深夜０．５・日中０．５・２人</t>
    <rPh sb="6" eb="8">
      <t>シンヤ</t>
    </rPh>
    <rPh sb="19" eb="20">
      <t>ヒト</t>
    </rPh>
    <phoneticPr fontId="1"/>
  </si>
  <si>
    <t>移動（伴う）深夜０．５・日中１．０</t>
    <rPh sb="6" eb="8">
      <t>シンヤ</t>
    </rPh>
    <phoneticPr fontId="1"/>
  </si>
  <si>
    <t>移動（伴う）深夜０．５・日中１．０・２人</t>
    <rPh sb="6" eb="8">
      <t>シンヤ</t>
    </rPh>
    <rPh sb="19" eb="20">
      <t>ヒト</t>
    </rPh>
    <phoneticPr fontId="1"/>
  </si>
  <si>
    <t>移動（伴う）深夜０．５・日中１．５</t>
    <rPh sb="6" eb="8">
      <t>シンヤ</t>
    </rPh>
    <phoneticPr fontId="1"/>
  </si>
  <si>
    <t>移動（伴う）深夜０．５・日中１．５・２人</t>
    <rPh sb="6" eb="8">
      <t>シンヤ</t>
    </rPh>
    <rPh sb="19" eb="20">
      <t>ヒト</t>
    </rPh>
    <phoneticPr fontId="1"/>
  </si>
  <si>
    <t>移動（伴う）深夜０．５・日中２．０</t>
    <rPh sb="6" eb="8">
      <t>シンヤ</t>
    </rPh>
    <phoneticPr fontId="1"/>
  </si>
  <si>
    <t>移動（伴う）深夜０．５・日中２．０・２人</t>
    <rPh sb="6" eb="8">
      <t>シンヤ</t>
    </rPh>
    <rPh sb="19" eb="20">
      <t>ヒト</t>
    </rPh>
    <phoneticPr fontId="1"/>
  </si>
  <si>
    <t>移動（伴う）深夜０．５・日中２．５</t>
    <rPh sb="6" eb="8">
      <t>シンヤ</t>
    </rPh>
    <phoneticPr fontId="1"/>
  </si>
  <si>
    <t>移動（伴う）深夜０．５・日中２．５・２人</t>
    <rPh sb="6" eb="8">
      <t>シンヤ</t>
    </rPh>
    <rPh sb="19" eb="20">
      <t>ヒト</t>
    </rPh>
    <phoneticPr fontId="1"/>
  </si>
  <si>
    <t>移動（伴う）深夜１．０・日中０．５</t>
    <rPh sb="6" eb="8">
      <t>シンヤ</t>
    </rPh>
    <phoneticPr fontId="1"/>
  </si>
  <si>
    <t>移動（伴う）深夜１．０・日中０．５・２人</t>
    <rPh sb="6" eb="8">
      <t>シンヤ</t>
    </rPh>
    <rPh sb="19" eb="20">
      <t>ヒト</t>
    </rPh>
    <phoneticPr fontId="1"/>
  </si>
  <si>
    <t>移動（伴う）深夜１．０・日中１．０</t>
    <rPh sb="6" eb="8">
      <t>シンヤ</t>
    </rPh>
    <phoneticPr fontId="1"/>
  </si>
  <si>
    <t>移動（伴う）深夜１．０・日中１．０・２人</t>
    <rPh sb="6" eb="8">
      <t>シンヤ</t>
    </rPh>
    <rPh sb="19" eb="20">
      <t>ヒト</t>
    </rPh>
    <phoneticPr fontId="1"/>
  </si>
  <si>
    <t>移動（伴う）深夜１．０・日中１．５</t>
    <rPh sb="6" eb="8">
      <t>シンヤ</t>
    </rPh>
    <phoneticPr fontId="1"/>
  </si>
  <si>
    <t>移動（伴う）深夜１．０・日中１．５・２人</t>
    <rPh sb="6" eb="8">
      <t>シンヤ</t>
    </rPh>
    <rPh sb="19" eb="20">
      <t>ヒト</t>
    </rPh>
    <phoneticPr fontId="1"/>
  </si>
  <si>
    <t>移動（伴う）深夜１．０・日中２．０</t>
    <rPh sb="6" eb="8">
      <t>シンヤ</t>
    </rPh>
    <phoneticPr fontId="1"/>
  </si>
  <si>
    <t>移動（伴う）深夜１．０・日中２．０・２人</t>
    <rPh sb="6" eb="8">
      <t>シンヤ</t>
    </rPh>
    <rPh sb="19" eb="20">
      <t>ヒト</t>
    </rPh>
    <phoneticPr fontId="1"/>
  </si>
  <si>
    <t>移動（伴う）深夜１．５・日中０．５</t>
    <rPh sb="6" eb="8">
      <t>シンヤ</t>
    </rPh>
    <phoneticPr fontId="1"/>
  </si>
  <si>
    <t>移動（伴う）深夜１．５・日中０．５・２人</t>
    <rPh sb="6" eb="8">
      <t>シンヤ</t>
    </rPh>
    <rPh sb="19" eb="20">
      <t>ヒト</t>
    </rPh>
    <phoneticPr fontId="1"/>
  </si>
  <si>
    <t>移動（伴う）深夜１．５・日中１．０</t>
    <rPh sb="6" eb="8">
      <t>シンヤ</t>
    </rPh>
    <phoneticPr fontId="1"/>
  </si>
  <si>
    <t>移動（伴う）深夜１．５・日中１．０・２人</t>
    <rPh sb="6" eb="8">
      <t>シンヤ</t>
    </rPh>
    <rPh sb="19" eb="20">
      <t>ヒト</t>
    </rPh>
    <phoneticPr fontId="1"/>
  </si>
  <si>
    <t>移動（伴う）深夜１．５・日中１．５</t>
    <rPh sb="6" eb="8">
      <t>シンヤ</t>
    </rPh>
    <phoneticPr fontId="1"/>
  </si>
  <si>
    <t>移動（伴う）深夜１．５・日中１．５・２人</t>
    <rPh sb="6" eb="8">
      <t>シンヤ</t>
    </rPh>
    <rPh sb="19" eb="20">
      <t>ヒト</t>
    </rPh>
    <phoneticPr fontId="1"/>
  </si>
  <si>
    <t>移動（伴う）深夜２．０・日中０．５</t>
    <rPh sb="6" eb="8">
      <t>シンヤ</t>
    </rPh>
    <phoneticPr fontId="1"/>
  </si>
  <si>
    <t>移動（伴う）深夜２．０・日中０．５・２人</t>
    <rPh sb="6" eb="8">
      <t>シンヤ</t>
    </rPh>
    <rPh sb="19" eb="20">
      <t>ヒト</t>
    </rPh>
    <phoneticPr fontId="1"/>
  </si>
  <si>
    <t>移動（伴う）深夜２．０・日中１．０</t>
    <rPh sb="6" eb="8">
      <t>シンヤ</t>
    </rPh>
    <phoneticPr fontId="1"/>
  </si>
  <si>
    <t>移動（伴う）深夜２．０・日中１．０・２人</t>
    <rPh sb="6" eb="8">
      <t>シンヤ</t>
    </rPh>
    <rPh sb="19" eb="20">
      <t>ヒト</t>
    </rPh>
    <phoneticPr fontId="1"/>
  </si>
  <si>
    <t>移動（伴う）深夜２．５・日中０．５</t>
    <rPh sb="6" eb="8">
      <t>シンヤ</t>
    </rPh>
    <phoneticPr fontId="1"/>
  </si>
  <si>
    <t>移動（伴う）深夜２．５・日中０．５・２人</t>
    <rPh sb="6" eb="8">
      <t>シンヤ</t>
    </rPh>
    <rPh sb="19" eb="20">
      <t>ヒト</t>
    </rPh>
    <phoneticPr fontId="1"/>
  </si>
  <si>
    <t>移動（伴う）日中０．５・夜間２．０・深夜０．５・２人</t>
    <rPh sb="25" eb="26">
      <t>ヒト</t>
    </rPh>
    <phoneticPr fontId="1"/>
  </si>
  <si>
    <t>移動（伴う）日中０．５・夜間１．５・深夜０．５・２人</t>
    <rPh sb="25" eb="26">
      <t>ヒト</t>
    </rPh>
    <phoneticPr fontId="1"/>
  </si>
  <si>
    <t>移動（伴う）日中０．５・夜間１．５・深夜１．０・２人</t>
    <rPh sb="25" eb="26">
      <t>ヒト</t>
    </rPh>
    <phoneticPr fontId="1"/>
  </si>
  <si>
    <t>移動（伴う）日中１．０・夜間１．５・深夜０．５・２人</t>
    <rPh sb="25" eb="26">
      <t>ヒト</t>
    </rPh>
    <phoneticPr fontId="1"/>
  </si>
  <si>
    <t>移動（伴う）日中０．５・夜間１．０・深夜０．５・２人</t>
    <rPh sb="25" eb="26">
      <t>ヒト</t>
    </rPh>
    <phoneticPr fontId="1"/>
  </si>
  <si>
    <t>移動（伴う）日中０．５・夜間１．０・深夜１．０・２人</t>
    <rPh sb="25" eb="26">
      <t>ヒト</t>
    </rPh>
    <phoneticPr fontId="1"/>
  </si>
  <si>
    <t>移動（伴う）日中０．５・夜間１．０・深夜１．５・２人</t>
    <rPh sb="25" eb="26">
      <t>ヒト</t>
    </rPh>
    <phoneticPr fontId="1"/>
  </si>
  <si>
    <t>(1)夜間増分
 ３０分未満</t>
    <rPh sb="11" eb="12">
      <t>フン</t>
    </rPh>
    <rPh sb="12" eb="14">
      <t>ミマン</t>
    </rPh>
    <phoneticPr fontId="1"/>
  </si>
  <si>
    <t>(1)深夜増分
 ３０分未満</t>
    <rPh sb="11" eb="12">
      <t>フン</t>
    </rPh>
    <rPh sb="12" eb="14">
      <t>ミマン</t>
    </rPh>
    <phoneticPr fontId="1"/>
  </si>
  <si>
    <t>A</t>
    <phoneticPr fontId="1"/>
  </si>
  <si>
    <t>B</t>
    <phoneticPr fontId="1"/>
  </si>
  <si>
    <t>(2)早朝増分
 ３０分以上
 １時間未満</t>
    <rPh sb="11" eb="12">
      <t>フン</t>
    </rPh>
    <rPh sb="12" eb="14">
      <t>イジョウ</t>
    </rPh>
    <rPh sb="17" eb="19">
      <t>ジカン</t>
    </rPh>
    <rPh sb="19" eb="21">
      <t>ミマン</t>
    </rPh>
    <phoneticPr fontId="1"/>
  </si>
  <si>
    <t>(3)早朝増分
 １時間以上
 １時間３０分未満</t>
    <rPh sb="10" eb="12">
      <t>ジカン</t>
    </rPh>
    <rPh sb="12" eb="14">
      <t>イジョウ</t>
    </rPh>
    <rPh sb="17" eb="19">
      <t>ジカン</t>
    </rPh>
    <rPh sb="21" eb="22">
      <t>フン</t>
    </rPh>
    <rPh sb="22" eb="24">
      <t>ミマン</t>
    </rPh>
    <phoneticPr fontId="1"/>
  </si>
  <si>
    <t>(4)早朝増分
 １時間３０分以上
 ２時間未満</t>
    <rPh sb="10" eb="12">
      <t>ジカン</t>
    </rPh>
    <rPh sb="14" eb="15">
      <t>フン</t>
    </rPh>
    <rPh sb="15" eb="17">
      <t>イジョウ</t>
    </rPh>
    <rPh sb="20" eb="22">
      <t>ジカン</t>
    </rPh>
    <rPh sb="22" eb="24">
      <t>ミマン</t>
    </rPh>
    <phoneticPr fontId="1"/>
  </si>
  <si>
    <t>(5)早朝増分
 ２時間以上
 ２時間３０分未満</t>
    <rPh sb="10" eb="12">
      <t>ジカン</t>
    </rPh>
    <rPh sb="12" eb="14">
      <t>イジョウ</t>
    </rPh>
    <rPh sb="17" eb="19">
      <t>ジカン</t>
    </rPh>
    <rPh sb="21" eb="22">
      <t>フン</t>
    </rPh>
    <rPh sb="22" eb="24">
      <t>ミマン</t>
    </rPh>
    <phoneticPr fontId="1"/>
  </si>
  <si>
    <t>(2)夜間増分
 ３０分以上
 １時間未満</t>
    <rPh sb="11" eb="12">
      <t>フン</t>
    </rPh>
    <rPh sb="12" eb="14">
      <t>イジョウ</t>
    </rPh>
    <rPh sb="17" eb="19">
      <t>ジカン</t>
    </rPh>
    <rPh sb="19" eb="21">
      <t>ミマン</t>
    </rPh>
    <phoneticPr fontId="1"/>
  </si>
  <si>
    <t>(3)夜間増分
 １時間以上
 １時間３０分未満</t>
    <rPh sb="10" eb="12">
      <t>ジカン</t>
    </rPh>
    <rPh sb="12" eb="14">
      <t>イジョウ</t>
    </rPh>
    <rPh sb="17" eb="19">
      <t>ジカン</t>
    </rPh>
    <rPh sb="21" eb="22">
      <t>フン</t>
    </rPh>
    <rPh sb="22" eb="24">
      <t>ミマン</t>
    </rPh>
    <phoneticPr fontId="1"/>
  </si>
  <si>
    <t>(4)夜間増分
 １時間３０分以上
 ２時間未満</t>
    <rPh sb="10" eb="12">
      <t>ジカン</t>
    </rPh>
    <rPh sb="14" eb="15">
      <t>フン</t>
    </rPh>
    <rPh sb="15" eb="17">
      <t>イジョウ</t>
    </rPh>
    <rPh sb="20" eb="22">
      <t>ジカン</t>
    </rPh>
    <rPh sb="22" eb="24">
      <t>ミマン</t>
    </rPh>
    <phoneticPr fontId="1"/>
  </si>
  <si>
    <t>(5)夜間増分
 ２時間以上
 ２時間３０分未満</t>
    <rPh sb="10" eb="12">
      <t>ジカン</t>
    </rPh>
    <rPh sb="12" eb="14">
      <t>イジョウ</t>
    </rPh>
    <rPh sb="17" eb="19">
      <t>ジカン</t>
    </rPh>
    <rPh sb="21" eb="22">
      <t>フン</t>
    </rPh>
    <rPh sb="22" eb="24">
      <t>ミマン</t>
    </rPh>
    <phoneticPr fontId="1"/>
  </si>
  <si>
    <t>(6)夜間増分
 ２時間３０分以上
 ３時間未満</t>
    <rPh sb="10" eb="12">
      <t>ジカン</t>
    </rPh>
    <rPh sb="14" eb="15">
      <t>フン</t>
    </rPh>
    <rPh sb="15" eb="17">
      <t>イジョウ</t>
    </rPh>
    <rPh sb="20" eb="22">
      <t>ジカン</t>
    </rPh>
    <rPh sb="22" eb="24">
      <t>ミマン</t>
    </rPh>
    <phoneticPr fontId="1"/>
  </si>
  <si>
    <t>(7)夜間増分
 ３時間以上
 ３時間３０分未満</t>
    <rPh sb="10" eb="12">
      <t>ジカン</t>
    </rPh>
    <rPh sb="12" eb="14">
      <t>イジョウ</t>
    </rPh>
    <rPh sb="17" eb="19">
      <t>ジカン</t>
    </rPh>
    <rPh sb="21" eb="22">
      <t>フン</t>
    </rPh>
    <rPh sb="22" eb="24">
      <t>ミマン</t>
    </rPh>
    <phoneticPr fontId="1"/>
  </si>
  <si>
    <t>(8)夜間増分
 ３時間３０分以上
 ４時間未満</t>
    <rPh sb="10" eb="12">
      <t>ジカン</t>
    </rPh>
    <rPh sb="14" eb="15">
      <t>フン</t>
    </rPh>
    <rPh sb="15" eb="17">
      <t>イジョウ</t>
    </rPh>
    <rPh sb="20" eb="22">
      <t>ジカン</t>
    </rPh>
    <rPh sb="22" eb="24">
      <t>ミマン</t>
    </rPh>
    <phoneticPr fontId="1"/>
  </si>
  <si>
    <t>(9)夜間増分
 ４時間以上
 ４時間３０分未満</t>
    <rPh sb="10" eb="12">
      <t>ジカン</t>
    </rPh>
    <rPh sb="12" eb="14">
      <t>イジョウ</t>
    </rPh>
    <rPh sb="17" eb="19">
      <t>ジカン</t>
    </rPh>
    <rPh sb="21" eb="22">
      <t>フン</t>
    </rPh>
    <rPh sb="22" eb="24">
      <t>ミマン</t>
    </rPh>
    <phoneticPr fontId="1"/>
  </si>
  <si>
    <t>(2)深夜増分
 ３０分以上
 １時間未満</t>
    <rPh sb="11" eb="12">
      <t>フン</t>
    </rPh>
    <rPh sb="12" eb="14">
      <t>イジョウ</t>
    </rPh>
    <rPh sb="17" eb="19">
      <t>ジカン</t>
    </rPh>
    <rPh sb="19" eb="21">
      <t>ミマン</t>
    </rPh>
    <phoneticPr fontId="1"/>
  </si>
  <si>
    <t>(3)深夜増分
 １時間以上
 １時間３０分未満</t>
    <rPh sb="10" eb="12">
      <t>ジカン</t>
    </rPh>
    <rPh sb="12" eb="14">
      <t>イジョウ</t>
    </rPh>
    <rPh sb="17" eb="19">
      <t>ジカン</t>
    </rPh>
    <rPh sb="21" eb="22">
      <t>フン</t>
    </rPh>
    <rPh sb="22" eb="24">
      <t>ミマン</t>
    </rPh>
    <phoneticPr fontId="1"/>
  </si>
  <si>
    <t>(4)深夜増分
 １時間３０分以上
 ２時間未満</t>
    <rPh sb="10" eb="12">
      <t>ジカン</t>
    </rPh>
    <rPh sb="14" eb="15">
      <t>フン</t>
    </rPh>
    <rPh sb="15" eb="17">
      <t>イジョウ</t>
    </rPh>
    <rPh sb="20" eb="22">
      <t>ジカン</t>
    </rPh>
    <rPh sb="22" eb="24">
      <t>ミマン</t>
    </rPh>
    <phoneticPr fontId="1"/>
  </si>
  <si>
    <t>(5)深夜増分
 ２時間以上
 ２時間３０分未満</t>
    <rPh sb="10" eb="12">
      <t>ジカン</t>
    </rPh>
    <rPh sb="12" eb="14">
      <t>イジョウ</t>
    </rPh>
    <rPh sb="17" eb="19">
      <t>ジカン</t>
    </rPh>
    <rPh sb="21" eb="22">
      <t>フン</t>
    </rPh>
    <rPh sb="22" eb="24">
      <t>ミマン</t>
    </rPh>
    <phoneticPr fontId="1"/>
  </si>
  <si>
    <t>(6)深夜増分
 ２時間３０分以上
 ３時間未満</t>
    <rPh sb="10" eb="12">
      <t>ジカン</t>
    </rPh>
    <rPh sb="14" eb="15">
      <t>フン</t>
    </rPh>
    <rPh sb="15" eb="17">
      <t>イジョウ</t>
    </rPh>
    <rPh sb="20" eb="22">
      <t>ジカン</t>
    </rPh>
    <rPh sb="22" eb="24">
      <t>ミマン</t>
    </rPh>
    <phoneticPr fontId="1"/>
  </si>
  <si>
    <t>(7)深夜増分
 ３時間以上
 ３時間３０分未満</t>
    <rPh sb="10" eb="12">
      <t>ジカン</t>
    </rPh>
    <rPh sb="12" eb="14">
      <t>イジョウ</t>
    </rPh>
    <rPh sb="17" eb="19">
      <t>ジカン</t>
    </rPh>
    <rPh sb="21" eb="22">
      <t>フン</t>
    </rPh>
    <rPh sb="22" eb="24">
      <t>ミマン</t>
    </rPh>
    <phoneticPr fontId="1"/>
  </si>
  <si>
    <t>(8)深夜増分
 ３時間３０分以上
 ４時間未満</t>
    <rPh sb="10" eb="12">
      <t>ジカン</t>
    </rPh>
    <rPh sb="14" eb="15">
      <t>フン</t>
    </rPh>
    <rPh sb="15" eb="17">
      <t>イジョウ</t>
    </rPh>
    <rPh sb="20" eb="22">
      <t>ジカン</t>
    </rPh>
    <rPh sb="22" eb="24">
      <t>ミマン</t>
    </rPh>
    <phoneticPr fontId="1"/>
  </si>
  <si>
    <t>(一)夜間
 １時間３０分以上　　　　２時間未満</t>
    <rPh sb="1" eb="2">
      <t>イチ</t>
    </rPh>
    <rPh sb="3" eb="5">
      <t>ヤカン</t>
    </rPh>
    <rPh sb="8" eb="10">
      <t>ジカン</t>
    </rPh>
    <rPh sb="12" eb="13">
      <t>フン</t>
    </rPh>
    <rPh sb="13" eb="15">
      <t>イジョウ</t>
    </rPh>
    <rPh sb="20" eb="22">
      <t>ジカン</t>
    </rPh>
    <rPh sb="22" eb="24">
      <t>ミマン</t>
    </rPh>
    <phoneticPr fontId="1"/>
  </si>
  <si>
    <t>(一)深夜
 ３０分未満</t>
    <rPh sb="1" eb="2">
      <t>イチ</t>
    </rPh>
    <rPh sb="3" eb="5">
      <t>シンヤ</t>
    </rPh>
    <rPh sb="9" eb="10">
      <t>フン</t>
    </rPh>
    <rPh sb="10" eb="12">
      <t>ミマン</t>
    </rPh>
    <phoneticPr fontId="1"/>
  </si>
  <si>
    <t>(一)夜間
 １時間以上１時間　　　　３０分未満</t>
    <rPh sb="1" eb="2">
      <t>イチ</t>
    </rPh>
    <rPh sb="3" eb="5">
      <t>ヤカン</t>
    </rPh>
    <rPh sb="8" eb="10">
      <t>ジカン</t>
    </rPh>
    <rPh sb="10" eb="12">
      <t>イジョウ</t>
    </rPh>
    <rPh sb="13" eb="15">
      <t>ジカン</t>
    </rPh>
    <rPh sb="21" eb="22">
      <t>フン</t>
    </rPh>
    <rPh sb="22" eb="24">
      <t>ミマン</t>
    </rPh>
    <phoneticPr fontId="1"/>
  </si>
  <si>
    <t>(ニ)深夜
 ３０分以上１時間　　未満</t>
    <rPh sb="3" eb="5">
      <t>シンヤ</t>
    </rPh>
    <rPh sb="9" eb="10">
      <t>フン</t>
    </rPh>
    <rPh sb="10" eb="12">
      <t>イジョウ</t>
    </rPh>
    <rPh sb="13" eb="15">
      <t>ジカン</t>
    </rPh>
    <rPh sb="17" eb="19">
      <t>ミマン</t>
    </rPh>
    <phoneticPr fontId="1"/>
  </si>
  <si>
    <t>(３)日中
 ３０分以上１時間　　未満</t>
    <rPh sb="3" eb="4">
      <t>ヒ</t>
    </rPh>
    <rPh sb="4" eb="5">
      <t>チュウ</t>
    </rPh>
    <rPh sb="9" eb="10">
      <t>フン</t>
    </rPh>
    <rPh sb="10" eb="12">
      <t>イジョウ</t>
    </rPh>
    <rPh sb="13" eb="15">
      <t>ジカン</t>
    </rPh>
    <rPh sb="17" eb="19">
      <t>ミマン</t>
    </rPh>
    <phoneticPr fontId="1"/>
  </si>
  <si>
    <t>(４)日中
 ３０分未満</t>
    <rPh sb="3" eb="4">
      <t>ヒ</t>
    </rPh>
    <rPh sb="4" eb="5">
      <t>チュウ</t>
    </rPh>
    <rPh sb="9" eb="10">
      <t>フン</t>
    </rPh>
    <rPh sb="10" eb="12">
      <t>ミマン</t>
    </rPh>
    <phoneticPr fontId="1"/>
  </si>
  <si>
    <t>(一)夜間
 ３０分以上１時間　　　　未満</t>
    <rPh sb="1" eb="2">
      <t>イチ</t>
    </rPh>
    <rPh sb="3" eb="5">
      <t>ヤカン</t>
    </rPh>
    <rPh sb="9" eb="10">
      <t>フン</t>
    </rPh>
    <rPh sb="10" eb="12">
      <t>イジョウ</t>
    </rPh>
    <rPh sb="13" eb="15">
      <t>ジカン</t>
    </rPh>
    <rPh sb="19" eb="21">
      <t>ミマン</t>
    </rPh>
    <phoneticPr fontId="1"/>
  </si>
  <si>
    <t>(ニ)夜間
 １時間以上１時間　　　　３０分未満</t>
    <rPh sb="3" eb="5">
      <t>ヤカン</t>
    </rPh>
    <rPh sb="8" eb="10">
      <t>ジカン</t>
    </rPh>
    <rPh sb="10" eb="12">
      <t>イジョウ</t>
    </rPh>
    <rPh sb="13" eb="15">
      <t>ジカン</t>
    </rPh>
    <rPh sb="21" eb="22">
      <t>フン</t>
    </rPh>
    <rPh sb="22" eb="24">
      <t>ミマン</t>
    </rPh>
    <phoneticPr fontId="1"/>
  </si>
  <si>
    <t>(三)深夜
 １時間以上１時間　　３０分未満</t>
    <rPh sb="1" eb="2">
      <t>サン</t>
    </rPh>
    <rPh sb="3" eb="5">
      <t>シンヤ</t>
    </rPh>
    <rPh sb="8" eb="10">
      <t>ジカン</t>
    </rPh>
    <rPh sb="10" eb="12">
      <t>イジョウ</t>
    </rPh>
    <rPh sb="13" eb="15">
      <t>ジカン</t>
    </rPh>
    <rPh sb="19" eb="20">
      <t>フン</t>
    </rPh>
    <rPh sb="20" eb="22">
      <t>ミマン</t>
    </rPh>
    <phoneticPr fontId="1"/>
  </si>
  <si>
    <t>(５)日中
 ３０分以上１時間　　未満</t>
    <rPh sb="3" eb="4">
      <t>ヒ</t>
    </rPh>
    <rPh sb="4" eb="5">
      <t>チュウ</t>
    </rPh>
    <rPh sb="9" eb="10">
      <t>フン</t>
    </rPh>
    <rPh sb="10" eb="12">
      <t>イジョウ</t>
    </rPh>
    <rPh sb="13" eb="15">
      <t>ジカン</t>
    </rPh>
    <rPh sb="17" eb="19">
      <t>ミマン</t>
    </rPh>
    <phoneticPr fontId="1"/>
  </si>
  <si>
    <t>(６)日中
 １時間以上１時間　　　３０分未満</t>
    <rPh sb="3" eb="4">
      <t>ヒ</t>
    </rPh>
    <rPh sb="4" eb="5">
      <t>チュウ</t>
    </rPh>
    <rPh sb="8" eb="10">
      <t>ジカン</t>
    </rPh>
    <rPh sb="10" eb="12">
      <t>イジョウ</t>
    </rPh>
    <rPh sb="13" eb="15">
      <t>ジカン</t>
    </rPh>
    <rPh sb="20" eb="21">
      <t>フン</t>
    </rPh>
    <rPh sb="21" eb="23">
      <t>ミマン</t>
    </rPh>
    <phoneticPr fontId="1"/>
  </si>
  <si>
    <t>(７)日中
 ３０分未満</t>
    <rPh sb="3" eb="4">
      <t>ヒ</t>
    </rPh>
    <rPh sb="4" eb="5">
      <t>チュウ</t>
    </rPh>
    <rPh sb="9" eb="10">
      <t>フン</t>
    </rPh>
    <rPh sb="10" eb="12">
      <t>ミマン</t>
    </rPh>
    <phoneticPr fontId="1"/>
  </si>
  <si>
    <t>(一)夜間
 ３０分未満</t>
    <rPh sb="1" eb="2">
      <t>イチ</t>
    </rPh>
    <rPh sb="3" eb="5">
      <t>ヤカン</t>
    </rPh>
    <rPh sb="9" eb="10">
      <t>フン</t>
    </rPh>
    <rPh sb="10" eb="12">
      <t>ミマン</t>
    </rPh>
    <phoneticPr fontId="1"/>
  </si>
  <si>
    <t>(四)深夜
 １時間３０分以上　　　２時間未満</t>
    <rPh sb="1" eb="2">
      <t>ヨン</t>
    </rPh>
    <rPh sb="3" eb="5">
      <t>シンヤ</t>
    </rPh>
    <rPh sb="8" eb="10">
      <t>ジカン</t>
    </rPh>
    <rPh sb="12" eb="13">
      <t>フン</t>
    </rPh>
    <rPh sb="13" eb="15">
      <t>イジョウ</t>
    </rPh>
    <rPh sb="19" eb="21">
      <t>ジカン</t>
    </rPh>
    <rPh sb="21" eb="23">
      <t>ミマン</t>
    </rPh>
    <phoneticPr fontId="1"/>
  </si>
  <si>
    <t>(8)日中
 ３０分以上１時間　　未満</t>
    <rPh sb="3" eb="4">
      <t>ヒ</t>
    </rPh>
    <rPh sb="4" eb="5">
      <t>チュウ</t>
    </rPh>
    <rPh sb="9" eb="10">
      <t>フン</t>
    </rPh>
    <rPh sb="10" eb="12">
      <t>イジョウ</t>
    </rPh>
    <rPh sb="13" eb="15">
      <t>ジカン</t>
    </rPh>
    <rPh sb="17" eb="19">
      <t>ミマンミマン</t>
    </rPh>
    <phoneticPr fontId="1"/>
  </si>
  <si>
    <t>(９)日中
 １時間以上１時間　　　３０分未満</t>
    <rPh sb="3" eb="4">
      <t>ヒ</t>
    </rPh>
    <rPh sb="4" eb="5">
      <t>チュウ</t>
    </rPh>
    <rPh sb="8" eb="10">
      <t>ジカン</t>
    </rPh>
    <rPh sb="10" eb="12">
      <t>イジョウ</t>
    </rPh>
    <rPh sb="13" eb="15">
      <t>ジカン</t>
    </rPh>
    <rPh sb="20" eb="21">
      <t>フン</t>
    </rPh>
    <rPh sb="21" eb="23">
      <t>ミマン</t>
    </rPh>
    <phoneticPr fontId="1"/>
  </si>
  <si>
    <t>(１０)日中
 １時間３０分以上　　　２時間未満</t>
    <rPh sb="4" eb="5">
      <t>ヒ</t>
    </rPh>
    <rPh sb="5" eb="6">
      <t>チュウ</t>
    </rPh>
    <rPh sb="9" eb="11">
      <t>ジカン</t>
    </rPh>
    <rPh sb="13" eb="14">
      <t>フン</t>
    </rPh>
    <rPh sb="14" eb="16">
      <t>イジョウ</t>
    </rPh>
    <rPh sb="20" eb="22">
      <t>ジカン</t>
    </rPh>
    <rPh sb="22" eb="24">
      <t>ミマン</t>
    </rPh>
    <phoneticPr fontId="1"/>
  </si>
  <si>
    <t>加算</t>
    <rPh sb="0" eb="2">
      <t>カサン</t>
    </rPh>
    <phoneticPr fontId="1"/>
  </si>
  <si>
    <t>１日目</t>
    <rPh sb="1" eb="2">
      <t>ヒ</t>
    </rPh>
    <rPh sb="2" eb="3">
      <t>メ</t>
    </rPh>
    <phoneticPr fontId="1"/>
  </si>
  <si>
    <t>２日目</t>
    <rPh sb="1" eb="2">
      <t>ヒ</t>
    </rPh>
    <rPh sb="2" eb="3">
      <t>メ</t>
    </rPh>
    <phoneticPr fontId="1"/>
  </si>
  <si>
    <t>夜間の
　　場合</t>
    <rPh sb="0" eb="2">
      <t>ヤカン</t>
    </rPh>
    <rPh sb="6" eb="8">
      <t>バアイ</t>
    </rPh>
    <phoneticPr fontId="1"/>
  </si>
  <si>
    <t>早朝の
　　場合</t>
    <rPh sb="0" eb="2">
      <t>ソウチョウ</t>
    </rPh>
    <rPh sb="6" eb="8">
      <t>バアイ</t>
    </rPh>
    <phoneticPr fontId="1"/>
  </si>
  <si>
    <t>深夜の
　　場合</t>
    <rPh sb="0" eb="2">
      <t>シンヤ</t>
    </rPh>
    <rPh sb="6" eb="8">
      <t>バアイ</t>
    </rPh>
    <phoneticPr fontId="1"/>
  </si>
  <si>
    <t>(1)夜間 ３０分未満</t>
    <rPh sb="8" eb="9">
      <t>フン</t>
    </rPh>
    <rPh sb="9" eb="11">
      <t>ミマン</t>
    </rPh>
    <phoneticPr fontId="1"/>
  </si>
  <si>
    <t>(一)早朝
 １時間３０分以上
 ２時間未満</t>
    <rPh sb="1" eb="2">
      <t>イチ</t>
    </rPh>
    <rPh sb="3" eb="5">
      <t>ソウチョウ</t>
    </rPh>
    <rPh sb="8" eb="10">
      <t>ジカン</t>
    </rPh>
    <rPh sb="12" eb="13">
      <t>フン</t>
    </rPh>
    <rPh sb="13" eb="15">
      <t>イジョウ</t>
    </rPh>
    <rPh sb="18" eb="20">
      <t>ジカン</t>
    </rPh>
    <rPh sb="20" eb="22">
      <t>ミマン</t>
    </rPh>
    <phoneticPr fontId="1"/>
  </si>
  <si>
    <t>(5)夜間･深夜
 ２時間以上
 ２時間３０分未満</t>
    <rPh sb="6" eb="8">
      <t>シンヤ</t>
    </rPh>
    <rPh sb="11" eb="13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</si>
  <si>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(10)日中増分
 ４時間３０分以上
 ５時間未満</t>
    <rPh sb="11" eb="13">
      <t>ジカン</t>
    </rPh>
    <rPh sb="15" eb="16">
      <t>フン</t>
    </rPh>
    <rPh sb="16" eb="18">
      <t>イジョウ</t>
    </rPh>
    <rPh sb="21" eb="23">
      <t>ジカン</t>
    </rPh>
    <rPh sb="23" eb="25">
      <t>ミマン</t>
    </rPh>
    <phoneticPr fontId="1"/>
  </si>
  <si>
    <t>(11)日中増分
 ５時間以上
 ５時間３０分未満</t>
    <rPh sb="11" eb="13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</si>
  <si>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(12)日中増分
 ５時間３０分以上
 ６時間未満</t>
    <rPh sb="11" eb="13">
      <t>ジカン</t>
    </rPh>
    <rPh sb="15" eb="16">
      <t>フン</t>
    </rPh>
    <rPh sb="16" eb="18">
      <t>イジョウ</t>
    </rPh>
    <rPh sb="21" eb="23">
      <t>ジカン</t>
    </rPh>
    <rPh sb="23" eb="25">
      <t>ミマン</t>
    </rPh>
    <phoneticPr fontId="1"/>
  </si>
  <si>
    <t>(13)日中増分
 ６時間以上
 ６時間３０分未満</t>
    <rPh sb="11" eb="13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</si>
  <si>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(14)日中増分
 ６時間３０分以上
 ７時間未満</t>
    <rPh sb="11" eb="13">
      <t>ジカン</t>
    </rPh>
    <rPh sb="15" eb="16">
      <t>フン</t>
    </rPh>
    <rPh sb="16" eb="18">
      <t>イジョウ</t>
    </rPh>
    <rPh sb="21" eb="23">
      <t>ジカン</t>
    </rPh>
    <rPh sb="23" eb="25">
      <t>ミマン</t>
    </rPh>
    <phoneticPr fontId="1"/>
  </si>
  <si>
    <t>(15)日中増分
 ７時間以上
 ７時間３０分未満</t>
    <rPh sb="11" eb="13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</si>
  <si>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(16)日中増分
 ７時間３０分以上
 ８時間未満</t>
    <rPh sb="11" eb="13">
      <t>ジカン</t>
    </rPh>
    <rPh sb="15" eb="16">
      <t>フン</t>
    </rPh>
    <rPh sb="16" eb="18">
      <t>イジョウ</t>
    </rPh>
    <rPh sb="21" eb="23">
      <t>ジカン</t>
    </rPh>
    <rPh sb="23" eb="25">
      <t>ミマン</t>
    </rPh>
    <phoneticPr fontId="1"/>
  </si>
  <si>
    <t>(17)日中増分
 ８時間以上
 ８時間３０分未満</t>
    <rPh sb="11" eb="13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</si>
  <si>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(9)深夜増分
 ４時間以上
 ４時間３０分未満</t>
    <rPh sb="10" eb="12">
      <t>ジカン</t>
    </rPh>
    <rPh sb="12" eb="14">
      <t>イジョウ</t>
    </rPh>
    <rPh sb="17" eb="19">
      <t>ジカン</t>
    </rPh>
    <rPh sb="21" eb="22">
      <t>フン</t>
    </rPh>
    <rPh sb="22" eb="24">
      <t>ミマン</t>
    </rPh>
    <phoneticPr fontId="1"/>
  </si>
  <si>
    <t>(10)深夜増分
 ４時間３０分以上
 ５時間未満</t>
    <rPh sb="11" eb="13">
      <t>ジカン</t>
    </rPh>
    <rPh sb="15" eb="16">
      <t>フン</t>
    </rPh>
    <rPh sb="16" eb="18">
      <t>イジョウ</t>
    </rPh>
    <rPh sb="21" eb="23">
      <t>ジカン</t>
    </rPh>
    <rPh sb="23" eb="25">
      <t>ミマン</t>
    </rPh>
    <phoneticPr fontId="1"/>
  </si>
  <si>
    <t>(11)深夜増分
 ５時間以上
 ５時間３０分未満</t>
    <rPh sb="11" eb="13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</si>
  <si>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(12)深夜増分
 ５時間３０分以上
 ６時間未満</t>
    <rPh sb="11" eb="13">
      <t>ジカン</t>
    </rPh>
    <rPh sb="15" eb="16">
      <t>フン</t>
    </rPh>
    <rPh sb="16" eb="18">
      <t>イジョウ</t>
    </rPh>
    <rPh sb="21" eb="23">
      <t>ジカン</t>
    </rPh>
    <rPh sb="23" eb="25">
      <t>ミマン</t>
    </rPh>
    <phoneticPr fontId="1"/>
  </si>
  <si>
    <t>(13)深夜増分
 ６時間以上
 ６時間３０分未満</t>
    <rPh sb="11" eb="13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</si>
  <si>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(1)日中
 ３０分未満</t>
    <rPh sb="9" eb="10">
      <t>フン</t>
    </rPh>
    <rPh sb="10" eb="12">
      <t>ミマン</t>
    </rPh>
    <phoneticPr fontId="1"/>
  </si>
  <si>
    <t>1回につき</t>
    <rPh sb="1" eb="2">
      <t>カイ</t>
    </rPh>
    <phoneticPr fontId="1"/>
  </si>
  <si>
    <t>(18)日中増分
 ８時間３０分以上
 ９時間未満</t>
    <rPh sb="11" eb="13">
      <t>ジカン</t>
    </rPh>
    <rPh sb="15" eb="16">
      <t>フン</t>
    </rPh>
    <rPh sb="16" eb="18">
      <t>イジョウ</t>
    </rPh>
    <rPh sb="21" eb="23">
      <t>ジカン</t>
    </rPh>
    <rPh sb="23" eb="25">
      <t>ミマン</t>
    </rPh>
    <phoneticPr fontId="1"/>
  </si>
  <si>
    <t>(19)日中増分
 ９時間以上
 ９時間３０分未満</t>
    <rPh sb="11" eb="13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</si>
  <si>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(20)日中増分
 ９時間３０分以上
 １０時間未満</t>
    <rPh sb="11" eb="13">
      <t>ジカン</t>
    </rPh>
    <rPh sb="15" eb="16">
      <t>フン</t>
    </rPh>
    <rPh sb="16" eb="18">
      <t>イジョウ</t>
    </rPh>
    <rPh sb="22" eb="24">
      <t>ジカン</t>
    </rPh>
    <rPh sb="24" eb="26">
      <t>ミマン</t>
    </rPh>
    <phoneticPr fontId="1"/>
  </si>
  <si>
    <t>(21)日中増分
 １０時間以上
 １０時間３０分未満</t>
    <rPh sb="12" eb="14">
      <t>ジカン</t>
    </rPh>
    <rPh sb="14" eb="16">
      <t>イジョウ</t>
    </rPh>
    <rPh sb="20" eb="22">
      <t>ジカン</t>
    </rPh>
    <rPh sb="24" eb="25">
      <t>フン</t>
    </rPh>
    <rPh sb="25" eb="27">
      <t>ミマン</t>
    </rPh>
    <phoneticPr fontId="1"/>
  </si>
  <si>
    <t>(5)深夜
 ２時間以上
 ２時間３０分未満</t>
    <rPh sb="3" eb="5">
      <t>シンヤ</t>
    </rPh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</si>
  <si>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(18)日中
 ８時間３０分以上
 ９時間未満</t>
    <rPh sb="9" eb="11">
      <t>ジカン</t>
    </rPh>
    <rPh sb="13" eb="14">
      <t>フン</t>
    </rPh>
    <rPh sb="14" eb="16">
      <t>イジョウ</t>
    </rPh>
    <rPh sb="19" eb="21">
      <t>ジカン</t>
    </rPh>
    <rPh sb="21" eb="23">
      <t>ミマン</t>
    </rPh>
    <phoneticPr fontId="1"/>
  </si>
  <si>
    <t>(19)日中
 ９時間以上
 ９時間３０分未満</t>
    <rPh sb="9" eb="11">
      <t>ジカン</t>
    </rPh>
    <rPh sb="11" eb="13">
      <t>イジョウ</t>
    </rPh>
    <rPh sb="16" eb="18">
      <t>ジカン</t>
    </rPh>
    <rPh sb="20" eb="21">
      <t>フン</t>
    </rPh>
    <rPh sb="21" eb="23">
      <t>ミマン</t>
    </rPh>
    <phoneticPr fontId="1"/>
  </si>
  <si>
    <t>(20)日中
 ９時間３０分以上
 １０時間未満</t>
    <rPh sb="9" eb="11">
      <t>ジカン</t>
    </rPh>
    <rPh sb="13" eb="14">
      <t>フン</t>
    </rPh>
    <rPh sb="14" eb="16">
      <t>イジョウ</t>
    </rPh>
    <rPh sb="20" eb="22">
      <t>ジカン</t>
    </rPh>
    <rPh sb="22" eb="24">
      <t>ミマン</t>
    </rPh>
    <phoneticPr fontId="1"/>
  </si>
  <si>
    <t>(6)夜間
 ２時間３０分以上
 ３時間未満</t>
    <rPh sb="8" eb="10">
      <t>ジカン</t>
    </rPh>
    <rPh sb="12" eb="13">
      <t>フン</t>
    </rPh>
    <rPh sb="13" eb="15">
      <t>イジョウ</t>
    </rPh>
    <rPh sb="18" eb="20">
      <t>ジカン</t>
    </rPh>
    <rPh sb="20" eb="22">
      <t>ミマン</t>
    </rPh>
    <phoneticPr fontId="1"/>
  </si>
  <si>
    <t>(7)夜間
 ３時間以上
 ３時間３０分未満</t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</si>
  <si>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(8)夜間
 ３時間３０分以上
 ４時間未満</t>
    <rPh sb="8" eb="10">
      <t>ジカン</t>
    </rPh>
    <rPh sb="12" eb="13">
      <t>フン</t>
    </rPh>
    <rPh sb="13" eb="15">
      <t>イジョウ</t>
    </rPh>
    <rPh sb="18" eb="20">
      <t>ジカン</t>
    </rPh>
    <rPh sb="20" eb="22">
      <t>ミマン</t>
    </rPh>
    <phoneticPr fontId="1"/>
  </si>
  <si>
    <t>(9)夜間
 ４時間以上
 ４時間３０分未満</t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</si>
  <si>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(1)深夜
 ３０分未満</t>
    <rPh sb="9" eb="10">
      <t>フン</t>
    </rPh>
    <rPh sb="10" eb="12">
      <t>ミマン</t>
    </rPh>
    <phoneticPr fontId="1"/>
  </si>
  <si>
    <t>(2)深夜
 ３０分以上
 １時間未満</t>
    <rPh sb="9" eb="10">
      <t>フン</t>
    </rPh>
    <rPh sb="10" eb="12">
      <t>イジョウ</t>
    </rPh>
    <rPh sb="15" eb="17">
      <t>ジカン</t>
    </rPh>
    <rPh sb="17" eb="19">
      <t>ミマン</t>
    </rPh>
    <phoneticPr fontId="1"/>
  </si>
  <si>
    <t>(3)深夜
 １時間以上
 １時間３０分未満</t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</si>
  <si>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(4)深夜
 １時間３０分以上
 ２時間未満</t>
    <rPh sb="8" eb="10">
      <t>ジカン</t>
    </rPh>
    <rPh sb="12" eb="13">
      <t>フン</t>
    </rPh>
    <rPh sb="13" eb="15">
      <t>イジョウ</t>
    </rPh>
    <rPh sb="18" eb="20">
      <t>ジカン</t>
    </rPh>
    <rPh sb="20" eb="22">
      <t>ミマン</t>
    </rPh>
    <phoneticPr fontId="1"/>
  </si>
  <si>
    <t>(11)深夜
 ５時間以上
 ５時間３０分未満</t>
    <rPh sb="9" eb="11">
      <t>ジカン</t>
    </rPh>
    <rPh sb="11" eb="13">
      <t>イジョウ</t>
    </rPh>
    <rPh sb="16" eb="18">
      <t>ジカン</t>
    </rPh>
    <rPh sb="20" eb="21">
      <t>フン</t>
    </rPh>
    <rPh sb="21" eb="23">
      <t>ミマン</t>
    </rPh>
    <phoneticPr fontId="1"/>
  </si>
  <si>
    <t>(12)深夜
 ５時間３０分以上
 ６時間未満</t>
    <rPh sb="9" eb="11">
      <t>ジカン</t>
    </rPh>
    <rPh sb="13" eb="14">
      <t>フン</t>
    </rPh>
    <rPh sb="14" eb="16">
      <t>イジョウ</t>
    </rPh>
    <rPh sb="19" eb="21">
      <t>ジカン</t>
    </rPh>
    <rPh sb="21" eb="23">
      <t>ミマン</t>
    </rPh>
    <phoneticPr fontId="1"/>
  </si>
  <si>
    <t>(13)深夜
 ６時間以上
 ６時間３０分未満</t>
    <rPh sb="9" eb="11">
      <t>ジカン</t>
    </rPh>
    <rPh sb="11" eb="13">
      <t>イジョウ</t>
    </rPh>
    <rPh sb="16" eb="18">
      <t>ジカン</t>
    </rPh>
    <rPh sb="20" eb="21">
      <t>フン</t>
    </rPh>
    <rPh sb="21" eb="23">
      <t>ミマン</t>
    </rPh>
    <phoneticPr fontId="1"/>
  </si>
  <si>
    <t>(一)早朝
 ３０分未満</t>
    <rPh sb="1" eb="2">
      <t>イチ</t>
    </rPh>
    <rPh sb="9" eb="10">
      <t>フン</t>
    </rPh>
    <rPh sb="10" eb="12">
      <t>ミマン</t>
    </rPh>
    <phoneticPr fontId="1"/>
  </si>
  <si>
    <t>(ニ)早朝
 ３０分以上
 1時間未満</t>
    <rPh sb="9" eb="10">
      <t>フン</t>
    </rPh>
    <rPh sb="10" eb="12">
      <t>イジョウ</t>
    </rPh>
    <rPh sb="15" eb="17">
      <t>ジカン</t>
    </rPh>
    <rPh sb="17" eb="19">
      <t>ミマン</t>
    </rPh>
    <phoneticPr fontId="1"/>
  </si>
  <si>
    <t>(1)早朝
 ３０分未満</t>
    <rPh sb="3" eb="5">
      <t>ソウチョウ</t>
    </rPh>
    <rPh sb="9" eb="10">
      <t>フン</t>
    </rPh>
    <rPh sb="10" eb="12">
      <t>ミマン</t>
    </rPh>
    <phoneticPr fontId="1"/>
  </si>
  <si>
    <t>算定項目</t>
    <rPh sb="0" eb="2">
      <t>サンテイ</t>
    </rPh>
    <rPh sb="2" eb="4">
      <t>コウモク</t>
    </rPh>
    <phoneticPr fontId="1"/>
  </si>
  <si>
    <t>(１)早朝
 ３０分未満</t>
    <rPh sb="3" eb="5">
      <t>ソウチョウ</t>
    </rPh>
    <rPh sb="9" eb="10">
      <t>フン</t>
    </rPh>
    <rPh sb="10" eb="12">
      <t>ミマン</t>
    </rPh>
    <phoneticPr fontId="1"/>
  </si>
  <si>
    <t>(一)日中
 １時間３０分以上　　　　２時間未満</t>
    <rPh sb="1" eb="2">
      <t>イチ</t>
    </rPh>
    <rPh sb="3" eb="4">
      <t>ヒ</t>
    </rPh>
    <rPh sb="4" eb="5">
      <t>チュウ</t>
    </rPh>
    <rPh sb="8" eb="10">
      <t>ジカン</t>
    </rPh>
    <rPh sb="12" eb="13">
      <t>フン</t>
    </rPh>
    <rPh sb="13" eb="15">
      <t>イジョウ</t>
    </rPh>
    <rPh sb="20" eb="22">
      <t>ジカン</t>
    </rPh>
    <rPh sb="22" eb="24">
      <t>ミマン</t>
    </rPh>
    <phoneticPr fontId="1"/>
  </si>
  <si>
    <t>１回につき</t>
    <rPh sb="1" eb="2">
      <t>カイ</t>
    </rPh>
    <phoneticPr fontId="1"/>
  </si>
  <si>
    <t>(2)日中
 ３０分以上
 １時間未満</t>
    <rPh sb="9" eb="10">
      <t>フン</t>
    </rPh>
    <rPh sb="10" eb="12">
      <t>イジョウ</t>
    </rPh>
    <rPh sb="15" eb="17">
      <t>ジカン</t>
    </rPh>
    <rPh sb="17" eb="19">
      <t>ミマン</t>
    </rPh>
    <phoneticPr fontId="1"/>
  </si>
  <si>
    <t>移動（伴う）夜間増４．０</t>
    <rPh sb="8" eb="9">
      <t>ゾウ</t>
    </rPh>
    <phoneticPr fontId="1"/>
  </si>
  <si>
    <t>移動（伴う）夜間増４．０・２人</t>
    <rPh sb="8" eb="9">
      <t>ゾウ</t>
    </rPh>
    <rPh sb="14" eb="15">
      <t>ヒト</t>
    </rPh>
    <phoneticPr fontId="1"/>
  </si>
  <si>
    <t>移動（伴う）夜間増４．５</t>
    <rPh sb="8" eb="9">
      <t>ゾウ</t>
    </rPh>
    <phoneticPr fontId="1"/>
  </si>
  <si>
    <t>移動（伴う）夜間増４．５・２人</t>
    <rPh sb="8" eb="9">
      <t>ゾウ</t>
    </rPh>
    <rPh sb="14" eb="15">
      <t>ヒト</t>
    </rPh>
    <phoneticPr fontId="1"/>
  </si>
  <si>
    <t>移動（伴う）深夜増０．５</t>
    <rPh sb="8" eb="9">
      <t>ゾウ</t>
    </rPh>
    <phoneticPr fontId="1"/>
  </si>
  <si>
    <t>移動（伴う）深夜増０．５・２人</t>
    <rPh sb="8" eb="9">
      <t>ゾウ</t>
    </rPh>
    <rPh sb="14" eb="15">
      <t>ヒト</t>
    </rPh>
    <phoneticPr fontId="1"/>
  </si>
  <si>
    <t>移動（伴う）深夜増１．０</t>
    <rPh sb="8" eb="9">
      <t>ゾウ</t>
    </rPh>
    <phoneticPr fontId="1"/>
  </si>
  <si>
    <t>移動（伴う）深夜増１．０・２人</t>
    <rPh sb="8" eb="9">
      <t>ゾウ</t>
    </rPh>
    <rPh sb="14" eb="15">
      <t>ヒト</t>
    </rPh>
    <phoneticPr fontId="1"/>
  </si>
  <si>
    <t>移動（伴う）深夜増１．５</t>
    <rPh sb="8" eb="9">
      <t>ゾウ</t>
    </rPh>
    <phoneticPr fontId="1"/>
  </si>
  <si>
    <t>移動（伴う）深夜増１．５・２人</t>
    <rPh sb="8" eb="9">
      <t>ゾウ</t>
    </rPh>
    <rPh sb="14" eb="15">
      <t>ヒト</t>
    </rPh>
    <phoneticPr fontId="1"/>
  </si>
  <si>
    <t>移動（伴う）深夜増２．０</t>
    <rPh sb="8" eb="9">
      <t>ゾウ</t>
    </rPh>
    <phoneticPr fontId="1"/>
  </si>
  <si>
    <t>移動（伴う）深夜増２．０・２人</t>
    <rPh sb="8" eb="9">
      <t>ゾウ</t>
    </rPh>
    <rPh sb="14" eb="15">
      <t>ヒト</t>
    </rPh>
    <phoneticPr fontId="1"/>
  </si>
  <si>
    <t>移動（伴う）深夜増２．５</t>
    <rPh sb="8" eb="9">
      <t>ゾウ</t>
    </rPh>
    <phoneticPr fontId="1"/>
  </si>
  <si>
    <t>移動（伴う）深夜増２．５・２人</t>
    <rPh sb="8" eb="9">
      <t>ゾウ</t>
    </rPh>
    <rPh sb="14" eb="15">
      <t>ヒト</t>
    </rPh>
    <phoneticPr fontId="1"/>
  </si>
  <si>
    <t>移動（伴う）深夜増３．０</t>
    <rPh sb="8" eb="9">
      <t>ゾウ</t>
    </rPh>
    <phoneticPr fontId="1"/>
  </si>
  <si>
    <t>移動（伴う）深夜増３．０・２人</t>
    <rPh sb="8" eb="9">
      <t>ゾウ</t>
    </rPh>
    <rPh sb="14" eb="15">
      <t>ヒト</t>
    </rPh>
    <phoneticPr fontId="1"/>
  </si>
  <si>
    <t>移動（伴う）深夜増３．５</t>
    <rPh sb="8" eb="9">
      <t>ゾウ</t>
    </rPh>
    <phoneticPr fontId="1"/>
  </si>
  <si>
    <t>移動（伴う）深夜増３．５・２人</t>
    <rPh sb="8" eb="9">
      <t>ゾウ</t>
    </rPh>
    <rPh sb="14" eb="15">
      <t>ヒト</t>
    </rPh>
    <phoneticPr fontId="1"/>
  </si>
  <si>
    <t>移動（伴う）深夜増４．０</t>
    <rPh sb="8" eb="9">
      <t>ゾウ</t>
    </rPh>
    <phoneticPr fontId="1"/>
  </si>
  <si>
    <t>移動（伴う）深夜増４．０・２人</t>
    <rPh sb="8" eb="9">
      <t>ゾウ</t>
    </rPh>
    <rPh sb="14" eb="15">
      <t>ヒト</t>
    </rPh>
    <phoneticPr fontId="1"/>
  </si>
  <si>
    <t>移動（伴う）深夜増４．５</t>
    <rPh sb="8" eb="9">
      <t>ゾウ</t>
    </rPh>
    <phoneticPr fontId="1"/>
  </si>
  <si>
    <t>移動（伴う）深夜増４．５・２人</t>
    <rPh sb="8" eb="9">
      <t>ゾウ</t>
    </rPh>
    <rPh sb="14" eb="15">
      <t>ヒト</t>
    </rPh>
    <phoneticPr fontId="1"/>
  </si>
  <si>
    <t>移動（伴う）深夜増５．０</t>
    <rPh sb="8" eb="9">
      <t>ゾウ</t>
    </rPh>
    <phoneticPr fontId="1"/>
  </si>
  <si>
    <t>移動（伴う）深夜増５．０・２人</t>
    <rPh sb="8" eb="9">
      <t>ゾウ</t>
    </rPh>
    <rPh sb="14" eb="15">
      <t>ヒト</t>
    </rPh>
    <phoneticPr fontId="1"/>
  </si>
  <si>
    <t>移動（伴う）深夜増５．５</t>
    <rPh sb="8" eb="9">
      <t>ゾウ</t>
    </rPh>
    <phoneticPr fontId="1"/>
  </si>
  <si>
    <t>移動（伴う）深夜増５．５・２人</t>
    <rPh sb="8" eb="9">
      <t>ゾウ</t>
    </rPh>
    <rPh sb="14" eb="15">
      <t>ヒト</t>
    </rPh>
    <phoneticPr fontId="1"/>
  </si>
  <si>
    <t>移動（伴う）深夜増６．０</t>
    <rPh sb="8" eb="9">
      <t>ゾウ</t>
    </rPh>
    <phoneticPr fontId="1"/>
  </si>
  <si>
    <t>移動（伴う）深夜増６．０・２人</t>
    <rPh sb="8" eb="9">
      <t>ゾウ</t>
    </rPh>
    <rPh sb="14" eb="15">
      <t>ヒト</t>
    </rPh>
    <phoneticPr fontId="1"/>
  </si>
  <si>
    <t>移動（伴う）深夜増６．５</t>
    <rPh sb="8" eb="9">
      <t>ゾウ</t>
    </rPh>
    <phoneticPr fontId="1"/>
  </si>
  <si>
    <t>移動（伴う）深夜増６．５・２人</t>
    <rPh sb="8" eb="9">
      <t>ゾウ</t>
    </rPh>
    <rPh sb="14" eb="15">
      <t>ヒト</t>
    </rPh>
    <phoneticPr fontId="1"/>
  </si>
  <si>
    <t>移動（伴ず）日中０．５</t>
    <rPh sb="6" eb="7">
      <t>ヒ</t>
    </rPh>
    <rPh sb="7" eb="8">
      <t>チュウ</t>
    </rPh>
    <phoneticPr fontId="1"/>
  </si>
  <si>
    <t>移動（伴ず）日中０．５・２人</t>
    <rPh sb="6" eb="7">
      <t>ヒ</t>
    </rPh>
    <rPh sb="7" eb="8">
      <t>チュウ</t>
    </rPh>
    <rPh sb="13" eb="14">
      <t>ヒト</t>
    </rPh>
    <phoneticPr fontId="1"/>
  </si>
  <si>
    <t>移動（伴ず）日中１．０</t>
    <rPh sb="6" eb="7">
      <t>ヒ</t>
    </rPh>
    <rPh sb="7" eb="8">
      <t>チュウ</t>
    </rPh>
    <phoneticPr fontId="1"/>
  </si>
  <si>
    <t>移動（伴ず）日中１．０・２人</t>
    <rPh sb="6" eb="7">
      <t>ヒ</t>
    </rPh>
    <rPh sb="7" eb="8">
      <t>チュウ</t>
    </rPh>
    <rPh sb="13" eb="14">
      <t>ヒト</t>
    </rPh>
    <phoneticPr fontId="1"/>
  </si>
  <si>
    <t>移動（伴ず）日中１．５</t>
    <rPh sb="6" eb="7">
      <t>ヒ</t>
    </rPh>
    <rPh sb="7" eb="8">
      <t>チュウ</t>
    </rPh>
    <phoneticPr fontId="1"/>
  </si>
  <si>
    <t>移動（伴ず）日中１．５・２人</t>
    <rPh sb="6" eb="7">
      <t>ヒ</t>
    </rPh>
    <rPh sb="7" eb="8">
      <t>チュウ</t>
    </rPh>
    <rPh sb="13" eb="14">
      <t>ヒト</t>
    </rPh>
    <phoneticPr fontId="1"/>
  </si>
  <si>
    <t>移動（伴ず）日中２．０</t>
    <rPh sb="6" eb="7">
      <t>ヒ</t>
    </rPh>
    <rPh sb="7" eb="8">
      <t>チュウ</t>
    </rPh>
    <phoneticPr fontId="1"/>
  </si>
  <si>
    <t>移動（伴ず）日中２．０・２人</t>
    <rPh sb="6" eb="7">
      <t>ヒ</t>
    </rPh>
    <rPh sb="7" eb="8">
      <t>チュウ</t>
    </rPh>
    <rPh sb="13" eb="14">
      <t>ヒト</t>
    </rPh>
    <phoneticPr fontId="1"/>
  </si>
  <si>
    <t>移動（伴ず）日中２．５</t>
    <rPh sb="6" eb="7">
      <t>ヒ</t>
    </rPh>
    <rPh sb="7" eb="8">
      <t>チュウ</t>
    </rPh>
    <phoneticPr fontId="1"/>
  </si>
  <si>
    <t>移動（伴ず）日中２．５・２人</t>
    <rPh sb="6" eb="7">
      <t>ヒ</t>
    </rPh>
    <rPh sb="7" eb="8">
      <t>チュウ</t>
    </rPh>
    <rPh sb="13" eb="14">
      <t>ヒト</t>
    </rPh>
    <phoneticPr fontId="1"/>
  </si>
  <si>
    <t>移動（伴ず）日中３．０</t>
    <rPh sb="6" eb="7">
      <t>ヒ</t>
    </rPh>
    <rPh sb="7" eb="8">
      <t>チュウ</t>
    </rPh>
    <phoneticPr fontId="1"/>
  </si>
  <si>
    <t>移動（伴ず）日中３．０・２人</t>
    <rPh sb="6" eb="7">
      <t>ヒ</t>
    </rPh>
    <rPh sb="7" eb="8">
      <t>チュウ</t>
    </rPh>
    <rPh sb="13" eb="14">
      <t>ヒト</t>
    </rPh>
    <phoneticPr fontId="1"/>
  </si>
  <si>
    <t>移動（伴ず）日中３．５</t>
    <rPh sb="6" eb="7">
      <t>ヒ</t>
    </rPh>
    <rPh sb="7" eb="8">
      <t>チュウ</t>
    </rPh>
    <phoneticPr fontId="1"/>
  </si>
  <si>
    <t>移動（伴ず）日中３．５・２人</t>
    <rPh sb="6" eb="7">
      <t>ヒ</t>
    </rPh>
    <rPh sb="7" eb="8">
      <t>チュウ</t>
    </rPh>
    <rPh sb="13" eb="14">
      <t>ヒト</t>
    </rPh>
    <phoneticPr fontId="1"/>
  </si>
  <si>
    <t>移動（伴ず）日中４．０</t>
    <rPh sb="6" eb="7">
      <t>ヒ</t>
    </rPh>
    <rPh sb="7" eb="8">
      <t>チュウ</t>
    </rPh>
    <phoneticPr fontId="1"/>
  </si>
  <si>
    <t>移動（伴ず）日中４．０・２人</t>
    <rPh sb="6" eb="7">
      <t>ヒ</t>
    </rPh>
    <rPh sb="7" eb="8">
      <t>チュウ</t>
    </rPh>
    <rPh sb="13" eb="14">
      <t>ヒト</t>
    </rPh>
    <phoneticPr fontId="1"/>
  </si>
  <si>
    <t>移動（伴ず）日中４．５</t>
    <rPh sb="6" eb="7">
      <t>ヒ</t>
    </rPh>
    <rPh sb="7" eb="8">
      <t>チュウ</t>
    </rPh>
    <phoneticPr fontId="1"/>
  </si>
  <si>
    <t>移動（伴ず）日中４．５・２人</t>
    <rPh sb="6" eb="7">
      <t>ヒ</t>
    </rPh>
    <rPh sb="7" eb="8">
      <t>チュウ</t>
    </rPh>
    <rPh sb="13" eb="14">
      <t>ヒト</t>
    </rPh>
    <phoneticPr fontId="1"/>
  </si>
  <si>
    <t>移動（伴ず）日中５．０</t>
    <rPh sb="6" eb="7">
      <t>ヒ</t>
    </rPh>
    <rPh sb="7" eb="8">
      <t>チュウ</t>
    </rPh>
    <phoneticPr fontId="1"/>
  </si>
  <si>
    <t>移動（伴ず）日中５．０・２人</t>
    <rPh sb="6" eb="7">
      <t>ヒ</t>
    </rPh>
    <rPh sb="7" eb="8">
      <t>チュウ</t>
    </rPh>
    <rPh sb="13" eb="14">
      <t>ヒト</t>
    </rPh>
    <phoneticPr fontId="1"/>
  </si>
  <si>
    <t>移動（伴ず）日中５．５</t>
    <rPh sb="6" eb="7">
      <t>ヒ</t>
    </rPh>
    <rPh sb="7" eb="8">
      <t>チュウ</t>
    </rPh>
    <phoneticPr fontId="1"/>
  </si>
  <si>
    <t>移動（伴ず）日中５．５・２人</t>
    <rPh sb="6" eb="7">
      <t>ヒ</t>
    </rPh>
    <rPh sb="7" eb="8">
      <t>チュウ</t>
    </rPh>
    <rPh sb="13" eb="14">
      <t>ヒト</t>
    </rPh>
    <phoneticPr fontId="1"/>
  </si>
  <si>
    <t>移動（伴ず）日中６．０</t>
    <rPh sb="6" eb="7">
      <t>ヒ</t>
    </rPh>
    <rPh sb="7" eb="8">
      <t>チュウ</t>
    </rPh>
    <phoneticPr fontId="1"/>
  </si>
  <si>
    <t>移動（伴ず）日中６．０・２人</t>
    <rPh sb="6" eb="7">
      <t>ヒ</t>
    </rPh>
    <rPh sb="7" eb="8">
      <t>チュウ</t>
    </rPh>
    <rPh sb="13" eb="14">
      <t>ヒト</t>
    </rPh>
    <phoneticPr fontId="1"/>
  </si>
  <si>
    <t>移動（伴ず）日中６．５</t>
    <rPh sb="6" eb="7">
      <t>ヒ</t>
    </rPh>
    <rPh sb="7" eb="8">
      <t>チュウ</t>
    </rPh>
    <phoneticPr fontId="1"/>
  </si>
  <si>
    <t>移動（伴ず）日中６．５・２人</t>
    <rPh sb="6" eb="7">
      <t>ヒ</t>
    </rPh>
    <rPh sb="7" eb="8">
      <t>チュウ</t>
    </rPh>
    <rPh sb="13" eb="14">
      <t>ヒト</t>
    </rPh>
    <phoneticPr fontId="1"/>
  </si>
  <si>
    <t>移動（伴ず）日中７．０</t>
    <rPh sb="6" eb="7">
      <t>ヒ</t>
    </rPh>
    <rPh sb="7" eb="8">
      <t>チュウ</t>
    </rPh>
    <phoneticPr fontId="1"/>
  </si>
  <si>
    <t>移動（伴ず）日中７．０・２人</t>
    <rPh sb="6" eb="7">
      <t>ヒ</t>
    </rPh>
    <rPh sb="7" eb="8">
      <t>チュウ</t>
    </rPh>
    <rPh sb="13" eb="14">
      <t>ヒト</t>
    </rPh>
    <phoneticPr fontId="1"/>
  </si>
  <si>
    <t>移動（伴ず）日中７．５</t>
    <rPh sb="6" eb="7">
      <t>ヒ</t>
    </rPh>
    <rPh sb="7" eb="8">
      <t>チュウ</t>
    </rPh>
    <phoneticPr fontId="1"/>
  </si>
  <si>
    <t>移動（伴ず）日中７．５・２人</t>
    <rPh sb="6" eb="7">
      <t>ヒ</t>
    </rPh>
    <rPh sb="7" eb="8">
      <t>チュウ</t>
    </rPh>
    <rPh sb="13" eb="14">
      <t>ヒト</t>
    </rPh>
    <phoneticPr fontId="1"/>
  </si>
  <si>
    <t>移動（伴ず）日中８．０</t>
    <rPh sb="6" eb="7">
      <t>ヒ</t>
    </rPh>
    <rPh sb="7" eb="8">
      <t>チュウ</t>
    </rPh>
    <phoneticPr fontId="1"/>
  </si>
  <si>
    <t>移動（伴ず）日中８．０・２人</t>
    <rPh sb="6" eb="7">
      <t>ヒ</t>
    </rPh>
    <rPh sb="7" eb="8">
      <t>チュウ</t>
    </rPh>
    <rPh sb="13" eb="14">
      <t>ヒト</t>
    </rPh>
    <phoneticPr fontId="1"/>
  </si>
  <si>
    <t>移動（伴ず）日中８．５</t>
    <rPh sb="6" eb="7">
      <t>ヒ</t>
    </rPh>
    <rPh sb="7" eb="8">
      <t>チュウ</t>
    </rPh>
    <phoneticPr fontId="1"/>
  </si>
  <si>
    <t>移動（伴ず）日中８．５・２人</t>
    <rPh sb="6" eb="7">
      <t>ヒ</t>
    </rPh>
    <rPh sb="7" eb="8">
      <t>チュウ</t>
    </rPh>
    <rPh sb="13" eb="14">
      <t>ヒト</t>
    </rPh>
    <phoneticPr fontId="1"/>
  </si>
  <si>
    <t>移動（伴ず）日中９．０</t>
    <rPh sb="6" eb="7">
      <t>ヒ</t>
    </rPh>
    <rPh sb="7" eb="8">
      <t>チュウ</t>
    </rPh>
    <phoneticPr fontId="1"/>
  </si>
  <si>
    <t>移動（伴ず）日中９．０・２人</t>
    <rPh sb="6" eb="7">
      <t>ヒ</t>
    </rPh>
    <rPh sb="7" eb="8">
      <t>チュウ</t>
    </rPh>
    <rPh sb="13" eb="14">
      <t>ヒト</t>
    </rPh>
    <phoneticPr fontId="1"/>
  </si>
  <si>
    <t>移動（伴ず）日中９．５</t>
    <rPh sb="6" eb="7">
      <t>ヒ</t>
    </rPh>
    <rPh sb="7" eb="8">
      <t>チュウ</t>
    </rPh>
    <phoneticPr fontId="1"/>
  </si>
  <si>
    <t>移動（伴ず）日中９．５・２人</t>
    <rPh sb="6" eb="7">
      <t>ヒ</t>
    </rPh>
    <rPh sb="7" eb="8">
      <t>チュウ</t>
    </rPh>
    <rPh sb="13" eb="14">
      <t>ヒト</t>
    </rPh>
    <phoneticPr fontId="1"/>
  </si>
  <si>
    <t>移動（伴ず）日中１０．０</t>
    <rPh sb="6" eb="7">
      <t>ヒ</t>
    </rPh>
    <rPh sb="7" eb="8">
      <t>チュウ</t>
    </rPh>
    <phoneticPr fontId="1"/>
  </si>
  <si>
    <t>移動（伴ず）日中１０．０・２人</t>
    <rPh sb="6" eb="7">
      <t>ヒ</t>
    </rPh>
    <rPh sb="7" eb="8">
      <t>チュウ</t>
    </rPh>
    <rPh sb="14" eb="15">
      <t>ヒト</t>
    </rPh>
    <phoneticPr fontId="1"/>
  </si>
  <si>
    <t>移動（伴ず）日中１０．５</t>
    <rPh sb="6" eb="7">
      <t>ヒ</t>
    </rPh>
    <rPh sb="7" eb="8">
      <t>チュウ</t>
    </rPh>
    <phoneticPr fontId="1"/>
  </si>
  <si>
    <t>移動（伴ず）日中１０．５・２人</t>
    <rPh sb="6" eb="7">
      <t>ヒ</t>
    </rPh>
    <rPh sb="7" eb="8">
      <t>チュウ</t>
    </rPh>
    <rPh sb="14" eb="15">
      <t>ヒト</t>
    </rPh>
    <phoneticPr fontId="1"/>
  </si>
  <si>
    <t>移動（伴ず）早朝０．５・２人</t>
    <rPh sb="13" eb="14">
      <t>ヒト</t>
    </rPh>
    <phoneticPr fontId="1"/>
  </si>
  <si>
    <t>移動（伴ず）早朝１．０</t>
  </si>
  <si>
    <t>移動（伴ず）早朝１．０・２人</t>
    <rPh sb="13" eb="14">
      <t>ヒト</t>
    </rPh>
    <phoneticPr fontId="1"/>
  </si>
  <si>
    <t>移動（伴ず）早朝１．５</t>
  </si>
  <si>
    <t>移動（伴ず）早朝１．５・２人</t>
    <rPh sb="13" eb="14">
      <t>ヒト</t>
    </rPh>
    <phoneticPr fontId="1"/>
  </si>
  <si>
    <t>移動（伴ず）早朝２．０</t>
  </si>
  <si>
    <t>移動（伴ず）早朝２．０・２人</t>
    <rPh sb="13" eb="14">
      <t>ヒト</t>
    </rPh>
    <phoneticPr fontId="1"/>
  </si>
  <si>
    <t>移動（伴ず）夜間０．５</t>
  </si>
  <si>
    <t>移動（伴ず）夜間０．５・２人</t>
    <rPh sb="13" eb="14">
      <t>ヒト</t>
    </rPh>
    <phoneticPr fontId="1"/>
  </si>
  <si>
    <t>移動（伴ず）夜間１．０</t>
  </si>
  <si>
    <t>移動（伴ず）夜間１．０・２人</t>
    <rPh sb="13" eb="14">
      <t>ヒト</t>
    </rPh>
    <phoneticPr fontId="1"/>
  </si>
  <si>
    <t>移動（伴ず）夜間１．５</t>
  </si>
  <si>
    <t>移動（伴ず）夜間１．５・２人</t>
    <rPh sb="13" eb="14">
      <t>ヒト</t>
    </rPh>
    <phoneticPr fontId="1"/>
  </si>
  <si>
    <t>移動（伴ず）夜間２．０</t>
  </si>
  <si>
    <t>移動（伴ず）夜間２．０・２人</t>
    <rPh sb="13" eb="14">
      <t>ヒト</t>
    </rPh>
    <phoneticPr fontId="1"/>
  </si>
  <si>
    <t>移動（伴ず）夜間２．５</t>
  </si>
  <si>
    <t>移動（伴ず）夜間２．５・２人</t>
    <rPh sb="13" eb="14">
      <t>ヒト</t>
    </rPh>
    <phoneticPr fontId="1"/>
  </si>
  <si>
    <t>移動（伴ず）夜間３．０</t>
  </si>
  <si>
    <t>移動（伴ず）夜間３．０・２人</t>
    <rPh sb="13" eb="14">
      <t>ヒト</t>
    </rPh>
    <phoneticPr fontId="1"/>
  </si>
  <si>
    <t>移動（伴ず）夜間３．５</t>
  </si>
  <si>
    <t>移動（伴ず）夜間３．５・２人</t>
    <rPh sb="13" eb="14">
      <t>ヒト</t>
    </rPh>
    <phoneticPr fontId="1"/>
  </si>
  <si>
    <t>移動（伴ず）夜間４．０</t>
  </si>
  <si>
    <t>移動（伴ず）夜間４．０・２人</t>
    <rPh sb="13" eb="14">
      <t>ヒト</t>
    </rPh>
    <phoneticPr fontId="1"/>
  </si>
  <si>
    <t>移動（伴ず）深夜０．５</t>
  </si>
  <si>
    <t>移動（伴ず）深夜０．５・２人</t>
    <rPh sb="13" eb="14">
      <t>ヒト</t>
    </rPh>
    <phoneticPr fontId="1"/>
  </si>
  <si>
    <t>移動（伴ず）深夜１．０</t>
  </si>
  <si>
    <t>移動（伴ず）深夜１．０・２人</t>
    <rPh sb="13" eb="14">
      <t>ヒト</t>
    </rPh>
    <phoneticPr fontId="1"/>
  </si>
  <si>
    <t>移動（伴ず）深夜１．５・２人</t>
    <rPh sb="13" eb="14">
      <t>ヒト</t>
    </rPh>
    <phoneticPr fontId="1"/>
  </si>
  <si>
    <t>移動（伴ず）深夜２．０</t>
  </si>
  <si>
    <t>移動（伴ず）深夜２．０・２人</t>
    <rPh sb="13" eb="14">
      <t>ヒト</t>
    </rPh>
    <phoneticPr fontId="1"/>
  </si>
  <si>
    <t>移動（伴ず）深夜２．５</t>
  </si>
  <si>
    <t>移動（伴ず）深夜２．５・２人</t>
    <rPh sb="13" eb="14">
      <t>ヒト</t>
    </rPh>
    <phoneticPr fontId="1"/>
  </si>
  <si>
    <t>移動（伴ず）深夜３．０</t>
  </si>
  <si>
    <t>移動（伴ず）深夜３．０・２人</t>
    <rPh sb="13" eb="14">
      <t>ヒト</t>
    </rPh>
    <phoneticPr fontId="1"/>
  </si>
  <si>
    <t>移動（伴ず）深夜３．５</t>
  </si>
  <si>
    <t>移動（伴ず）深夜３．５・２人</t>
    <rPh sb="13" eb="14">
      <t>ヒト</t>
    </rPh>
    <phoneticPr fontId="1"/>
  </si>
  <si>
    <t>移動（伴ず）深夜４．０</t>
  </si>
  <si>
    <t>移動（伴ず）深夜４．０・２人</t>
    <rPh sb="13" eb="14">
      <t>ヒト</t>
    </rPh>
    <phoneticPr fontId="1"/>
  </si>
  <si>
    <t>移動（伴ず）深夜４．５</t>
  </si>
  <si>
    <t>移動（伴ず）深夜４．５・２人</t>
    <rPh sb="13" eb="14">
      <t>ヒト</t>
    </rPh>
    <phoneticPr fontId="1"/>
  </si>
  <si>
    <t>移動（伴ず）深夜５．０</t>
  </si>
  <si>
    <t>移動（伴ず）深夜５．０・２人</t>
    <rPh sb="13" eb="14">
      <t>ヒト</t>
    </rPh>
    <phoneticPr fontId="1"/>
  </si>
  <si>
    <t>移動（伴ず）深夜５．５</t>
  </si>
  <si>
    <t>移動（伴ず）深夜５．５・２人</t>
    <rPh sb="13" eb="14">
      <t>ヒト</t>
    </rPh>
    <phoneticPr fontId="1"/>
  </si>
  <si>
    <t>移動（伴ず）深夜６．０</t>
  </si>
  <si>
    <t>移動（伴ず）深夜６．０・２人</t>
    <rPh sb="13" eb="14">
      <t>ヒト</t>
    </rPh>
    <phoneticPr fontId="1"/>
  </si>
  <si>
    <t>移動（伴ず）深夜０．５・早朝０．５</t>
    <rPh sb="6" eb="8">
      <t>シンヤ</t>
    </rPh>
    <rPh sb="12" eb="14">
      <t>ソウチョウ</t>
    </rPh>
    <phoneticPr fontId="1"/>
  </si>
  <si>
    <t>移動（伴ず）深夜０．５・早朝０．５・２人</t>
    <rPh sb="6" eb="8">
      <t>シンヤ</t>
    </rPh>
    <rPh sb="12" eb="14">
      <t>ソウチョウ</t>
    </rPh>
    <phoneticPr fontId="1"/>
  </si>
  <si>
    <t>移動（伴ず）深夜０．５・早朝１．０</t>
    <rPh sb="6" eb="8">
      <t>シンヤ</t>
    </rPh>
    <rPh sb="12" eb="14">
      <t>ソウチョウ</t>
    </rPh>
    <phoneticPr fontId="1"/>
  </si>
  <si>
    <t>移動（伴ず）深夜０．５・早朝１．０・２人</t>
    <rPh sb="6" eb="8">
      <t>シンヤ</t>
    </rPh>
    <rPh sb="12" eb="14">
      <t>ソウチョウ</t>
    </rPh>
    <phoneticPr fontId="1"/>
  </si>
  <si>
    <t>移動（伴ず）深夜１．０・早朝０．５</t>
    <rPh sb="6" eb="8">
      <t>シンヤ</t>
    </rPh>
    <rPh sb="12" eb="14">
      <t>ソウチョウ</t>
    </rPh>
    <phoneticPr fontId="1"/>
  </si>
  <si>
    <t>移動（伴ず）深夜１．０・早朝０．５・２人</t>
    <rPh sb="6" eb="8">
      <t>シンヤ</t>
    </rPh>
    <rPh sb="12" eb="14">
      <t>ソウチョウ</t>
    </rPh>
    <phoneticPr fontId="1"/>
  </si>
  <si>
    <t>移動（伴ず）早朝０．５・日中０．５</t>
  </si>
  <si>
    <t>移動（伴ず）早朝０．５・日中０．５・２人</t>
  </si>
  <si>
    <t>移動（伴ず）早朝０．５・日中１．０</t>
  </si>
  <si>
    <t>移動（伴ず）早朝０．５・日中１．０・２人</t>
  </si>
  <si>
    <t>移動（伴ず）日中０．５・夜間０．５</t>
  </si>
  <si>
    <t>移動（伴ず）日中０．５・夜間０．５・２人</t>
  </si>
  <si>
    <t>移動（伴ず）日中０．５・夜間１．０</t>
  </si>
  <si>
    <t>移動（伴ず）日中０．５・夜間１．０・２人</t>
  </si>
  <si>
    <t>移動（伴ず）夜間０．５深夜０．５</t>
  </si>
  <si>
    <t>移動（伴ず）夜間０．５深夜０．５・２人</t>
  </si>
  <si>
    <t>移動（伴ず）夜間０．５深夜１．０</t>
  </si>
  <si>
    <t>移動（伴ず）夜間０．５深夜１．０・２人</t>
  </si>
  <si>
    <t>移動（伴ず）夜間１．０深夜０．５</t>
  </si>
  <si>
    <t>移動（伴ず）夜間１．０深夜０．５・２人</t>
  </si>
  <si>
    <t>移動（伴ず）日跨増深夜０．５・深夜０．５</t>
  </si>
  <si>
    <t>移動（伴ず）日跨増深夜０．５・深夜０．５・２人</t>
  </si>
  <si>
    <t>移動（伴ず）日跨増深夜０．５・深夜１．０</t>
  </si>
  <si>
    <t>移動（伴ず）日跨増深夜０．５・深夜１．０・２人</t>
  </si>
  <si>
    <t>移動（伴ず）日跨増深夜１．０・深夜０．５</t>
  </si>
  <si>
    <t>移動（伴ず）日跨増深夜１．０・深夜０．５・２人</t>
  </si>
  <si>
    <t>移動（伴ず）深夜０．５・早朝０．５・日中０．５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</si>
  <si>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移動（伴ず）深夜０．５・早朝０．５・日中０．５・２人</t>
    <rPh sb="6" eb="8">
      <t>シンヤ</t>
    </rPh>
    <rPh sb="12" eb="14">
      <t>ソウチョウ</t>
    </rPh>
    <rPh sb="18" eb="19">
      <t>ヒ</t>
    </rPh>
    <rPh sb="19" eb="20">
      <t>チュウ</t>
    </rPh>
    <rPh sb="25" eb="26">
      <t>ヒト</t>
    </rPh>
    <phoneticPr fontId="1"/>
  </si>
  <si>
    <t>移動（伴ず）深夜０．５・日中０．５</t>
    <rPh sb="6" eb="8">
      <t>シンヤ</t>
    </rPh>
    <rPh sb="12" eb="13">
      <t>ヒ</t>
    </rPh>
    <rPh sb="13" eb="14">
      <t>チュウ</t>
    </rPh>
    <phoneticPr fontId="1"/>
  </si>
  <si>
    <t>移動（伴ず）深夜０．５・日中０．５・２人</t>
    <rPh sb="6" eb="8">
      <t>シンヤ</t>
    </rPh>
    <rPh sb="12" eb="13">
      <t>ヒ</t>
    </rPh>
    <rPh sb="13" eb="14">
      <t>チュウ</t>
    </rPh>
    <rPh sb="19" eb="20">
      <t>ヒト</t>
    </rPh>
    <phoneticPr fontId="1"/>
  </si>
  <si>
    <t>移動（伴ず）深夜０．５・日中１．０</t>
    <rPh sb="6" eb="8">
      <t>シンヤ</t>
    </rPh>
    <phoneticPr fontId="1"/>
  </si>
  <si>
    <t>移動（伴ず）深夜０．５・日中１．０・２人</t>
    <rPh sb="6" eb="8">
      <t>シンヤ</t>
    </rPh>
    <rPh sb="19" eb="20">
      <t>ヒト</t>
    </rPh>
    <phoneticPr fontId="1"/>
  </si>
  <si>
    <t>移動（伴ず）深夜１．０・日中０．５</t>
  </si>
  <si>
    <t>移動（伴ず）深夜１．０・日中０．５・２人</t>
    <rPh sb="19" eb="20">
      <t>ヒト</t>
    </rPh>
    <phoneticPr fontId="1"/>
  </si>
  <si>
    <t>移動（伴ず）日中０．５・夜間０．５・深夜０．５</t>
  </si>
  <si>
    <t>移動（伴ず）日中０．５・夜間０．５・深夜０．５・２人</t>
    <rPh sb="25" eb="26">
      <t>ヒト</t>
    </rPh>
    <phoneticPr fontId="1"/>
  </si>
  <si>
    <t>移動（伴ず）日中増０．５</t>
    <rPh sb="6" eb="7">
      <t>ヒ</t>
    </rPh>
    <rPh sb="7" eb="8">
      <t>チュウ</t>
    </rPh>
    <rPh sb="8" eb="9">
      <t>ゾウ</t>
    </rPh>
    <phoneticPr fontId="1"/>
  </si>
  <si>
    <t>移動（伴ず）日中増０．５・２人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</si>
  <si>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移動（伴ず）日中増１．０</t>
    <rPh sb="6" eb="7">
      <t>ヒ</t>
    </rPh>
    <rPh sb="7" eb="8">
      <t>チュウ</t>
    </rPh>
    <rPh sb="8" eb="9">
      <t>ゾウ</t>
    </rPh>
    <phoneticPr fontId="1"/>
  </si>
  <si>
    <t>移動（伴ず）日中増１．０・２人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</si>
  <si>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移動（伴ず）日中増１．５</t>
    <rPh sb="6" eb="7">
      <t>ヒ</t>
    </rPh>
    <rPh sb="7" eb="8">
      <t>チュウ</t>
    </rPh>
    <rPh sb="8" eb="9">
      <t>ゾウ</t>
    </rPh>
    <phoneticPr fontId="1"/>
  </si>
  <si>
    <t>移動（伴ず）日中増１．５・２人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</si>
  <si>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移動（伴ず）日中増２．０</t>
    <rPh sb="6" eb="7">
      <t>ヒ</t>
    </rPh>
    <rPh sb="7" eb="8">
      <t>チュウ</t>
    </rPh>
    <rPh sb="8" eb="9">
      <t>ゾウ</t>
    </rPh>
    <phoneticPr fontId="1"/>
  </si>
  <si>
    <t>移動（伴ず）日中増２．０・２人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</si>
  <si>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移動（伴ず）日中増２．５</t>
    <rPh sb="6" eb="7">
      <t>ヒ</t>
    </rPh>
    <rPh sb="7" eb="8">
      <t>チュウ</t>
    </rPh>
    <rPh sb="8" eb="9">
      <t>ゾウ</t>
    </rPh>
    <phoneticPr fontId="1"/>
  </si>
  <si>
    <t>移動（伴ず）日中増２．５・２人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</si>
  <si>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移動（伴ず）日中増３．０</t>
    <rPh sb="6" eb="7">
      <t>ヒ</t>
    </rPh>
    <rPh sb="7" eb="8">
      <t>チュウ</t>
    </rPh>
    <rPh sb="8" eb="9">
      <t>ゾウ</t>
    </rPh>
    <phoneticPr fontId="1"/>
  </si>
  <si>
    <t>移動（伴ず）日中増３．０・２人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</si>
  <si>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移動（伴ず）日中増３．５</t>
    <rPh sb="6" eb="7">
      <t>ヒ</t>
    </rPh>
    <rPh sb="7" eb="8">
      <t>チュウ</t>
    </rPh>
    <rPh sb="8" eb="9">
      <t>ゾウ</t>
    </rPh>
    <phoneticPr fontId="1"/>
  </si>
  <si>
    <t>移動（伴ず）日中増３．５・２人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</si>
  <si>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移動（伴ず）日中増４．０</t>
    <rPh sb="6" eb="7">
      <t>ヒ</t>
    </rPh>
    <rPh sb="7" eb="8">
      <t>チュウ</t>
    </rPh>
    <rPh sb="8" eb="9">
      <t>ゾウ</t>
    </rPh>
    <phoneticPr fontId="1"/>
  </si>
  <si>
    <t>移動（伴ず）日中増４．０・２人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</si>
  <si>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移動（伴ず）日中増４．５</t>
    <rPh sb="6" eb="7">
      <t>ヒ</t>
    </rPh>
    <rPh sb="7" eb="8">
      <t>チュウ</t>
    </rPh>
    <rPh sb="8" eb="9">
      <t>ゾウ</t>
    </rPh>
    <phoneticPr fontId="1"/>
  </si>
  <si>
    <t>移動（伴ず）日中増４．５・２人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</si>
  <si>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移動（伴ず）日中増５．０</t>
    <rPh sb="6" eb="7">
      <t>ヒ</t>
    </rPh>
    <rPh sb="7" eb="8">
      <t>チュウ</t>
    </rPh>
    <rPh sb="8" eb="9">
      <t>ゾウ</t>
    </rPh>
    <phoneticPr fontId="1"/>
  </si>
  <si>
    <t>移動（伴ず）日中増５．０・２人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</si>
  <si>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移動（伴ず）日中増５．５</t>
    <rPh sb="6" eb="7">
      <t>ヒ</t>
    </rPh>
    <rPh sb="7" eb="8">
      <t>チュウ</t>
    </rPh>
    <rPh sb="8" eb="9">
      <t>ゾウ</t>
    </rPh>
    <phoneticPr fontId="1"/>
  </si>
  <si>
    <t>移動（伴ず）日中増５．５・２人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</si>
  <si>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移動（伴ず）日中増６．０</t>
    <rPh sb="6" eb="7">
      <t>ヒ</t>
    </rPh>
    <rPh sb="7" eb="8">
      <t>チュウ</t>
    </rPh>
    <rPh sb="8" eb="9">
      <t>ゾウ</t>
    </rPh>
    <phoneticPr fontId="1"/>
  </si>
  <si>
    <t>移動（伴ず）日中増６．０・２人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</si>
  <si>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移動（伴ず）日中増６．５</t>
    <rPh sb="6" eb="7">
      <t>ヒ</t>
    </rPh>
    <rPh sb="7" eb="8">
      <t>チュウ</t>
    </rPh>
    <rPh sb="8" eb="9">
      <t>ゾウ</t>
    </rPh>
    <phoneticPr fontId="1"/>
  </si>
  <si>
    <t>移動（伴ず）日中増６．５・２人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</si>
  <si>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移動（伴ず）日中増７．０</t>
    <rPh sb="6" eb="7">
      <t>ヒ</t>
    </rPh>
    <rPh sb="7" eb="8">
      <t>チュウ</t>
    </rPh>
    <rPh sb="8" eb="9">
      <t>ゾウ</t>
    </rPh>
    <phoneticPr fontId="1"/>
  </si>
  <si>
    <t>移動（伴ず）日中増７．０・２人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</si>
  <si>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移動（伴ず）日中増７．５</t>
    <rPh sb="6" eb="7">
      <t>ヒ</t>
    </rPh>
    <rPh sb="7" eb="8">
      <t>チュウ</t>
    </rPh>
    <rPh sb="8" eb="9">
      <t>ゾウ</t>
    </rPh>
    <phoneticPr fontId="1"/>
  </si>
  <si>
    <t>移動（伴ず）日中増７．５・２人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</si>
  <si>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移動（伴ず）日中増８．０</t>
    <rPh sb="6" eb="7">
      <t>ヒ</t>
    </rPh>
    <rPh sb="7" eb="8">
      <t>チュウ</t>
    </rPh>
    <rPh sb="8" eb="9">
      <t>ゾウ</t>
    </rPh>
    <phoneticPr fontId="1"/>
  </si>
  <si>
    <t>移動（伴ず）日中増８．０・２人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</si>
  <si>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移動（伴ず）日中増８．５</t>
    <rPh sb="6" eb="7">
      <t>ヒ</t>
    </rPh>
    <rPh sb="7" eb="8">
      <t>チュウ</t>
    </rPh>
    <rPh sb="8" eb="9">
      <t>ゾウ</t>
    </rPh>
    <phoneticPr fontId="1"/>
  </si>
  <si>
    <t>移動（伴ず）日中増８．５・２人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</si>
  <si>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移動（伴ず）日中増９．０</t>
    <rPh sb="6" eb="7">
      <t>ヒ</t>
    </rPh>
    <rPh sb="7" eb="8">
      <t>チュウ</t>
    </rPh>
    <rPh sb="8" eb="9">
      <t>ゾウ</t>
    </rPh>
    <phoneticPr fontId="1"/>
  </si>
  <si>
    <t>移動（伴ず）日中増９．０・２人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</si>
  <si>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移動（伴ず）日中増９．５</t>
    <rPh sb="6" eb="7">
      <t>ヒ</t>
    </rPh>
    <rPh sb="7" eb="8">
      <t>チュウ</t>
    </rPh>
    <rPh sb="8" eb="9">
      <t>ゾウ</t>
    </rPh>
    <phoneticPr fontId="1"/>
  </si>
  <si>
    <t>移動（伴ず）日中増９．５・２人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</si>
  <si>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移動（伴ず）日中増１０．０</t>
    <rPh sb="6" eb="7">
      <t>ヒ</t>
    </rPh>
    <rPh sb="7" eb="8">
      <t>チュウ</t>
    </rPh>
    <rPh sb="8" eb="9">
      <t>ゾウ</t>
    </rPh>
    <phoneticPr fontId="1"/>
  </si>
  <si>
    <t>移動（伴ず）日中増１０．０・２人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</si>
  <si>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移動（伴ず）早朝増０．５</t>
    <rPh sb="8" eb="9">
      <t>ゾウ</t>
    </rPh>
    <phoneticPr fontId="1"/>
  </si>
  <si>
    <t>移動（伴ず）早朝増０．５・２人</t>
    <rPh sb="8" eb="9">
      <t>ゾウ</t>
    </rPh>
    <rPh sb="14" eb="15">
      <t>ヒト</t>
    </rPh>
    <phoneticPr fontId="1"/>
  </si>
  <si>
    <t>移動（伴ず）早朝増１．０</t>
    <rPh sb="8" eb="9">
      <t>ゾウ</t>
    </rPh>
    <phoneticPr fontId="1"/>
  </si>
  <si>
    <t>移動（伴ず）早朝増１．０・２人</t>
    <rPh sb="8" eb="9">
      <t>ゾウ</t>
    </rPh>
    <rPh sb="14" eb="15">
      <t>ヒト</t>
    </rPh>
    <phoneticPr fontId="1"/>
  </si>
  <si>
    <t>移動（伴ず）早朝増１．５</t>
    <rPh sb="8" eb="9">
      <t>ゾウ</t>
    </rPh>
    <phoneticPr fontId="1"/>
  </si>
  <si>
    <t>移動（伴ず）早朝増１．５・２人</t>
    <rPh sb="8" eb="9">
      <t>ゾウ</t>
    </rPh>
    <rPh sb="14" eb="15">
      <t>ヒト</t>
    </rPh>
    <phoneticPr fontId="1"/>
  </si>
  <si>
    <t>移動（伴ず）早朝増２．０</t>
    <rPh sb="8" eb="9">
      <t>ゾウ</t>
    </rPh>
    <phoneticPr fontId="1"/>
  </si>
  <si>
    <t>移動（伴ず）早朝増２．０・２人</t>
    <rPh sb="8" eb="9">
      <t>ゾウ</t>
    </rPh>
    <rPh sb="14" eb="15">
      <t>ヒト</t>
    </rPh>
    <phoneticPr fontId="1"/>
  </si>
  <si>
    <t>移動（伴ず）夜間増０．５</t>
    <rPh sb="8" eb="9">
      <t>ゾウ</t>
    </rPh>
    <phoneticPr fontId="1"/>
  </si>
  <si>
    <t>移動（伴ず）夜間増０．５・２人</t>
    <rPh sb="8" eb="9">
      <t>ゾウ</t>
    </rPh>
    <rPh sb="14" eb="15">
      <t>ヒト</t>
    </rPh>
    <phoneticPr fontId="1"/>
  </si>
  <si>
    <t>移動（伴ず）夜間増１．０</t>
    <rPh sb="8" eb="9">
      <t>ゾウ</t>
    </rPh>
    <phoneticPr fontId="1"/>
  </si>
  <si>
    <t>移動（伴ず）夜間増１．０・２人</t>
    <rPh sb="8" eb="9">
      <t>ゾウ</t>
    </rPh>
    <rPh sb="14" eb="15">
      <t>ヒト</t>
    </rPh>
    <phoneticPr fontId="1"/>
  </si>
  <si>
    <t>移動（伴ず）夜間増１．５</t>
    <rPh sb="8" eb="9">
      <t>ゾウ</t>
    </rPh>
    <phoneticPr fontId="1"/>
  </si>
  <si>
    <t>移動（伴ず）夜間増１．５・２人</t>
    <rPh sb="8" eb="9">
      <t>ゾウ</t>
    </rPh>
    <rPh sb="14" eb="15">
      <t>ヒト</t>
    </rPh>
    <phoneticPr fontId="1"/>
  </si>
  <si>
    <t>移動（伴ず）夜間増２．０</t>
    <rPh sb="8" eb="9">
      <t>ゾウ</t>
    </rPh>
    <phoneticPr fontId="1"/>
  </si>
  <si>
    <t>移動（伴ず）夜間増２．０・２人</t>
    <rPh sb="8" eb="9">
      <t>ゾウ</t>
    </rPh>
    <rPh sb="14" eb="15">
      <t>ヒト</t>
    </rPh>
    <phoneticPr fontId="1"/>
  </si>
  <si>
    <t>移動（伴ず）夜間増２．５</t>
    <rPh sb="8" eb="9">
      <t>ゾウ</t>
    </rPh>
    <phoneticPr fontId="1"/>
  </si>
  <si>
    <t>移動（伴ず）夜間増２．５・２人</t>
    <rPh sb="8" eb="9">
      <t>ゾウ</t>
    </rPh>
    <rPh sb="14" eb="15">
      <t>ヒト</t>
    </rPh>
    <phoneticPr fontId="1"/>
  </si>
  <si>
    <t>移動（伴ず）夜間増３．０</t>
    <rPh sb="8" eb="9">
      <t>ゾウ</t>
    </rPh>
    <phoneticPr fontId="1"/>
  </si>
  <si>
    <t>移動（伴ず）夜間増３．０・２人</t>
    <rPh sb="8" eb="9">
      <t>ゾウ</t>
    </rPh>
    <rPh sb="14" eb="15">
      <t>ヒト</t>
    </rPh>
    <phoneticPr fontId="1"/>
  </si>
  <si>
    <t>移動（伴ず）夜間増３．５</t>
    <rPh sb="8" eb="9">
      <t>ゾウ</t>
    </rPh>
    <phoneticPr fontId="1"/>
  </si>
  <si>
    <t>移動（伴ず）夜間増３．５・２人</t>
    <rPh sb="8" eb="9">
      <t>ゾウ</t>
    </rPh>
    <rPh sb="14" eb="15">
      <t>ヒト</t>
    </rPh>
    <phoneticPr fontId="1"/>
  </si>
  <si>
    <t>移動（伴ず）夜間増４．０</t>
    <rPh sb="8" eb="9">
      <t>ゾウ</t>
    </rPh>
    <phoneticPr fontId="1"/>
  </si>
  <si>
    <t>移動（伴ず）夜間増４．０・２人</t>
    <rPh sb="8" eb="9">
      <t>ゾウ</t>
    </rPh>
    <rPh sb="14" eb="15">
      <t>ヒト</t>
    </rPh>
    <phoneticPr fontId="1"/>
  </si>
  <si>
    <t>移動（伴ず）深夜増０．５</t>
    <rPh sb="8" eb="9">
      <t>ゾウ</t>
    </rPh>
    <phoneticPr fontId="1"/>
  </si>
  <si>
    <t>移動（伴ず）深夜増０．５・２人</t>
    <rPh sb="8" eb="9">
      <t>ゾウ</t>
    </rPh>
    <rPh sb="14" eb="15">
      <t>ヒト</t>
    </rPh>
    <phoneticPr fontId="1"/>
  </si>
  <si>
    <t>移動（伴ず）深夜増１．０</t>
    <rPh sb="8" eb="9">
      <t>ゾウ</t>
    </rPh>
    <phoneticPr fontId="1"/>
  </si>
  <si>
    <t>移動（伴ず）深夜増１．０・２人</t>
    <rPh sb="8" eb="9">
      <t>ゾウ</t>
    </rPh>
    <rPh sb="14" eb="15">
      <t>ヒト</t>
    </rPh>
    <phoneticPr fontId="1"/>
  </si>
  <si>
    <t>移動（伴ず）深夜増１．５</t>
    <rPh sb="8" eb="9">
      <t>ゾウ</t>
    </rPh>
    <phoneticPr fontId="1"/>
  </si>
  <si>
    <t>移動（伴ず）深夜増１．５・２人</t>
    <rPh sb="8" eb="9">
      <t>ゾウ</t>
    </rPh>
    <rPh sb="14" eb="15">
      <t>ヒト</t>
    </rPh>
    <phoneticPr fontId="1"/>
  </si>
  <si>
    <t>移動（伴ず）深夜増２．０</t>
    <rPh sb="8" eb="9">
      <t>ゾウ</t>
    </rPh>
    <phoneticPr fontId="1"/>
  </si>
  <si>
    <t>移動（伴ず）深夜増２．０・２人</t>
    <rPh sb="8" eb="9">
      <t>ゾウ</t>
    </rPh>
    <rPh sb="14" eb="15">
      <t>ヒト</t>
    </rPh>
    <phoneticPr fontId="1"/>
  </si>
  <si>
    <t>移動（伴ず）深夜増２．５</t>
    <rPh sb="8" eb="9">
      <t>ゾウ</t>
    </rPh>
    <phoneticPr fontId="1"/>
  </si>
  <si>
    <t>移動（伴ず）深夜増２．５・２人</t>
    <rPh sb="8" eb="9">
      <t>ゾウ</t>
    </rPh>
    <rPh sb="14" eb="15">
      <t>ヒト</t>
    </rPh>
    <phoneticPr fontId="1"/>
  </si>
  <si>
    <t>移動（伴ず）深夜増３．０</t>
    <rPh sb="8" eb="9">
      <t>ゾウ</t>
    </rPh>
    <phoneticPr fontId="1"/>
  </si>
  <si>
    <t>移動（伴ず）深夜増３．０・２人</t>
    <rPh sb="8" eb="9">
      <t>ゾウ</t>
    </rPh>
    <rPh sb="14" eb="15">
      <t>ヒト</t>
    </rPh>
    <phoneticPr fontId="1"/>
  </si>
  <si>
    <t>移動（伴ず）深夜増３．５</t>
    <rPh sb="8" eb="9">
      <t>ゾウ</t>
    </rPh>
    <phoneticPr fontId="1"/>
  </si>
  <si>
    <t>移動（伴ず）深夜増３．５・２人</t>
    <rPh sb="8" eb="9">
      <t>ゾウ</t>
    </rPh>
    <rPh sb="14" eb="15">
      <t>ヒト</t>
    </rPh>
    <phoneticPr fontId="1"/>
  </si>
  <si>
    <t>移動（伴ず）深夜増４．０</t>
    <rPh sb="8" eb="9">
      <t>ゾウ</t>
    </rPh>
    <phoneticPr fontId="1"/>
  </si>
  <si>
    <t>移動（伴ず）深夜増４．０・２人</t>
    <rPh sb="8" eb="9">
      <t>ゾウ</t>
    </rPh>
    <rPh sb="14" eb="15">
      <t>ヒト</t>
    </rPh>
    <phoneticPr fontId="1"/>
  </si>
  <si>
    <t>移動（伴ず）深夜増４．５</t>
    <rPh sb="8" eb="9">
      <t>ゾウ</t>
    </rPh>
    <phoneticPr fontId="1"/>
  </si>
  <si>
    <t>移動（伴ず）深夜増４．５・２人</t>
    <rPh sb="8" eb="9">
      <t>ゾウ</t>
    </rPh>
    <rPh sb="14" eb="15">
      <t>ヒト</t>
    </rPh>
    <phoneticPr fontId="1"/>
  </si>
  <si>
    <t>移動（伴ず）深夜増５．０</t>
    <rPh sb="8" eb="9">
      <t>ゾウ</t>
    </rPh>
    <phoneticPr fontId="1"/>
  </si>
  <si>
    <t>移動（伴ず）深夜増５．０・２人</t>
    <rPh sb="8" eb="9">
      <t>ゾウ</t>
    </rPh>
    <rPh sb="14" eb="15">
      <t>ヒト</t>
    </rPh>
    <phoneticPr fontId="1"/>
  </si>
  <si>
    <t>移動（伴ず）深夜増５．５</t>
    <rPh sb="8" eb="9">
      <t>ゾウ</t>
    </rPh>
    <phoneticPr fontId="1"/>
  </si>
  <si>
    <t>移動（伴ず）深夜増５．５・２人</t>
    <rPh sb="8" eb="9">
      <t>ゾウ</t>
    </rPh>
    <rPh sb="14" eb="15">
      <t>ヒト</t>
    </rPh>
    <phoneticPr fontId="1"/>
  </si>
  <si>
    <t>移動（伴ず）深夜増６．０</t>
    <rPh sb="8" eb="9">
      <t>ゾウ</t>
    </rPh>
    <phoneticPr fontId="1"/>
  </si>
  <si>
    <t>移動（伴ず）深夜増６．０・２人</t>
    <rPh sb="8" eb="9">
      <t>ゾウ</t>
    </rPh>
    <rPh sb="14" eb="15">
      <t>ヒト</t>
    </rPh>
    <phoneticPr fontId="1"/>
  </si>
  <si>
    <t>移動（伴う）夜間０．５・深夜１．５</t>
  </si>
  <si>
    <t>移動（伴う）夜間０．５・深夜１．５・２人</t>
  </si>
  <si>
    <t>移動（伴う）夜間０．５・深夜２．０</t>
  </si>
  <si>
    <t>移動（伴う）夜間０．５・深夜２．０・２人</t>
  </si>
  <si>
    <t>移動（伴う）夜間０．５・深夜２．５</t>
  </si>
  <si>
    <t>移動（伴う）夜間０．５・深夜２．５・２人</t>
  </si>
  <si>
    <t>移動（伴う）夜間１．０・深夜０．５</t>
  </si>
  <si>
    <t>移動（伴う）夜間１．０・深夜０．５・２人</t>
  </si>
  <si>
    <t>移動（伴う）夜間１．０・深夜１．０</t>
  </si>
  <si>
    <t>移動（伴う）夜間１．０・深夜１．０・２人</t>
  </si>
  <si>
    <t>移動（伴う）夜間１．０・深夜１．５</t>
  </si>
  <si>
    <t>移動（伴う）夜間１．０・深夜１．５・２人</t>
  </si>
  <si>
    <t>移動（伴う）夜間１．０・深夜２．０</t>
  </si>
  <si>
    <t>移動（伴う）夜間１．０・深夜２．０・２人</t>
  </si>
  <si>
    <t>移動（伴う）夜間１．５・深夜０．５</t>
  </si>
  <si>
    <t>移動（伴う）夜間１．５・深夜０．５・２人</t>
  </si>
  <si>
    <t>移動（伴う）夜間１．５・深夜１．０</t>
  </si>
  <si>
    <t>移動（伴う）夜間１．５・深夜１．０・２人</t>
  </si>
  <si>
    <t>移動（伴う）夜間１．５・深夜１．５</t>
  </si>
  <si>
    <t>移動（伴う）夜間１．５・深夜１．５・２人</t>
  </si>
  <si>
    <t>移動（伴う）夜間２．０・深夜０．５</t>
  </si>
  <si>
    <t>移動（伴う）夜間２．０・深夜０．５・２人</t>
  </si>
  <si>
    <t>移動（伴う）夜間２．０・深夜１．０</t>
  </si>
  <si>
    <t>移動（伴う）夜間２．０・深夜１．０・２人</t>
  </si>
  <si>
    <t>移動（伴う）夜間２．５・深夜０．５</t>
  </si>
  <si>
    <t>移動（伴う）夜間２．５・深夜０．５・２人</t>
  </si>
  <si>
    <t>移動（伴う）日跨増深夜０．５・深夜０．５</t>
  </si>
  <si>
    <t>移動（伴う）日跨増深夜０．５・深夜０．５・２人</t>
  </si>
  <si>
    <t>移動（伴う）日跨増深夜０．５・深夜１．０</t>
  </si>
  <si>
    <t>移動（伴う）日跨増深夜０．５・深夜１．０・２人</t>
  </si>
  <si>
    <t>移動（伴う）日跨増深夜０．５・深夜１．５</t>
  </si>
  <si>
    <t>移動（伴う）日跨増深夜０．５・深夜１．５・２人</t>
  </si>
  <si>
    <t>移動（伴う）日跨増深夜０．５・深夜２．０</t>
  </si>
  <si>
    <t>移動（伴う）日跨増深夜０．５・深夜２．０・２人</t>
  </si>
  <si>
    <t>移動（伴う）日跨増深夜０．５・深夜２．５</t>
  </si>
  <si>
    <t>移動（伴う）日跨増深夜０．５・深夜２．５・２人</t>
  </si>
  <si>
    <t>移動（伴う）日跨増深夜１．０・深夜０．５</t>
  </si>
  <si>
    <t>移動（伴う）日跨増深夜１．０・深夜０．５・２人</t>
  </si>
  <si>
    <t>移動（伴う）日跨増深夜１．０・深夜１．０</t>
  </si>
  <si>
    <t>移動（伴う）日跨増深夜１．０・深夜１．０・２人</t>
  </si>
  <si>
    <t>移動（伴う）日跨増深夜１．０・深夜１．５</t>
  </si>
  <si>
    <t>移動（伴う）日跨増深夜１．０・深夜１．５・２人</t>
  </si>
  <si>
    <t>移動（伴う）日跨増深夜１．０・深夜２．０</t>
  </si>
  <si>
    <t>移動（伴う）日跨増深夜１．０・深夜２．０・２人</t>
  </si>
  <si>
    <t>移動（伴う）日跨増深夜１．５・深夜０．５</t>
  </si>
  <si>
    <t>移動（伴う）日跨増深夜１．５・深夜０．５・２人</t>
  </si>
  <si>
    <t>移動（伴う）日跨増深夜１．５・深夜１．０</t>
  </si>
  <si>
    <t>移動（伴う）日跨増深夜１．５・深夜１．０・２人</t>
  </si>
  <si>
    <t>移動（伴う）日跨増深夜１．５・深夜１．５</t>
  </si>
  <si>
    <t>移動（伴う）日跨増深夜１．５・深夜１．５・２人</t>
  </si>
  <si>
    <t>移動（伴う）日跨増深夜２．０・深夜０．５</t>
  </si>
  <si>
    <t>移動（伴う）日跨増深夜２．０・深夜０．５・２人</t>
  </si>
  <si>
    <t>移動（伴う）日跨増深夜２．０・深夜１．０</t>
  </si>
  <si>
    <t>移動（伴う）日跨増深夜２．０・深夜１．０・２人</t>
  </si>
  <si>
    <t>移動（伴う）日跨増深夜２．５・深夜０．５</t>
  </si>
  <si>
    <t>移動（伴う）日跨増深夜２．５・深夜０．５・２人</t>
  </si>
  <si>
    <t>移動（伴う）深夜０．５・早朝１．５・日中０．５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</si>
  <si>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移動（伴う）深夜０．５・早朝１．５・日中０．５・２人</t>
    <rPh sb="6" eb="8">
      <t>シンヤ</t>
    </rPh>
    <rPh sb="12" eb="14">
      <t>ソウチョウ</t>
    </rPh>
    <rPh sb="18" eb="19">
      <t>ヒ</t>
    </rPh>
    <rPh sb="19" eb="20">
      <t>チュウ</t>
    </rPh>
    <rPh sb="25" eb="26">
      <t>ヒト</t>
    </rPh>
    <phoneticPr fontId="1"/>
  </si>
  <si>
    <t>移動（伴う）深夜０．５・早朝１．５・日中１．０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</si>
  <si>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移動（伴う）深夜０．５・早朝１．５・日中１．０・２人</t>
    <rPh sb="6" eb="8">
      <t>シンヤ</t>
    </rPh>
    <rPh sb="12" eb="14">
      <t>ソウチョウ</t>
    </rPh>
    <rPh sb="18" eb="19">
      <t>ヒ</t>
    </rPh>
    <rPh sb="19" eb="20">
      <t>チュウ</t>
    </rPh>
    <rPh sb="25" eb="26">
      <t>ヒト</t>
    </rPh>
    <phoneticPr fontId="1"/>
  </si>
  <si>
    <t>移動（伴う）深夜１．０・早朝１．５・日中０．５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</si>
  <si>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移動（伴う）深夜１．０・早朝１．５・日中０．５・２人</t>
    <rPh sb="6" eb="8">
      <t>シンヤ</t>
    </rPh>
    <rPh sb="12" eb="14">
      <t>ソウチョウ</t>
    </rPh>
    <rPh sb="18" eb="19">
      <t>ヒ</t>
    </rPh>
    <rPh sb="19" eb="20">
      <t>チュウ</t>
    </rPh>
    <rPh sb="25" eb="26">
      <t>ヒト</t>
    </rPh>
    <phoneticPr fontId="1"/>
  </si>
  <si>
    <t>移動（伴う）深夜０．５・早朝１．０・日中０．５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</si>
  <si>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移動（伴う）深夜０．５・早朝１．０・日中０．５・２人</t>
    <rPh sb="6" eb="8">
      <t>シンヤ</t>
    </rPh>
    <rPh sb="12" eb="14">
      <t>ソウチョウ</t>
    </rPh>
    <rPh sb="18" eb="19">
      <t>ヒ</t>
    </rPh>
    <rPh sb="19" eb="20">
      <t>チュウ</t>
    </rPh>
    <rPh sb="25" eb="26">
      <t>ヒト</t>
    </rPh>
    <phoneticPr fontId="1"/>
  </si>
  <si>
    <t>移動（伴う）深夜０．５・早朝１．０・日中１．０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</si>
  <si>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移動（伴う）深夜０．５・早朝１．０・日中１．０・２人</t>
    <rPh sb="6" eb="8">
      <t>シンヤ</t>
    </rPh>
    <rPh sb="12" eb="14">
      <t>ソウチョウ</t>
    </rPh>
    <rPh sb="18" eb="19">
      <t>ヒ</t>
    </rPh>
    <rPh sb="19" eb="20">
      <t>チュウ</t>
    </rPh>
    <rPh sb="25" eb="26">
      <t>ヒト</t>
    </rPh>
    <phoneticPr fontId="1"/>
  </si>
  <si>
    <t>移動（伴う）深夜０．５・早朝１．０・日中１．５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</si>
  <si>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移動（伴う）深夜０．５・早朝１．０・日中１．５・２人</t>
    <rPh sb="6" eb="8">
      <t>シンヤ</t>
    </rPh>
    <rPh sb="12" eb="14">
      <t>ソウチョウ</t>
    </rPh>
    <rPh sb="18" eb="19">
      <t>ヒ</t>
    </rPh>
    <rPh sb="19" eb="20">
      <t>チュウ</t>
    </rPh>
    <rPh sb="25" eb="26">
      <t>ヒト</t>
    </rPh>
    <phoneticPr fontId="1"/>
  </si>
  <si>
    <t>移動（伴う）深夜１．０・早朝１．０・日中０．５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</si>
  <si>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移動（伴う）深夜１．０・早朝１．０・日中０．５・２人</t>
    <rPh sb="6" eb="8">
      <t>シンヤ</t>
    </rPh>
    <rPh sb="12" eb="14">
      <t>ソウチョウ</t>
    </rPh>
    <rPh sb="18" eb="19">
      <t>ヒ</t>
    </rPh>
    <rPh sb="19" eb="20">
      <t>チュウ</t>
    </rPh>
    <rPh sb="25" eb="26">
      <t>ヒト</t>
    </rPh>
    <phoneticPr fontId="1"/>
  </si>
  <si>
    <t>(3)日中
 １時間以上
 １時間３０分未満</t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</si>
  <si>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(4)日中
 １時間３０分以上
 ２時間未満</t>
    <rPh sb="8" eb="10">
      <t>ジカン</t>
    </rPh>
    <rPh sb="12" eb="13">
      <t>フン</t>
    </rPh>
    <rPh sb="13" eb="15">
      <t>イジョウ</t>
    </rPh>
    <rPh sb="18" eb="20">
      <t>ジカン</t>
    </rPh>
    <rPh sb="20" eb="22">
      <t>ミマン</t>
    </rPh>
    <phoneticPr fontId="1"/>
  </si>
  <si>
    <t>(5)日中
 ２時間以上
 ２時間３０分未満</t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</si>
  <si>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(6)日中
 ２時間３０分以上
 ３時間未満</t>
    <rPh sb="8" eb="10">
      <t>ジカン</t>
    </rPh>
    <rPh sb="12" eb="13">
      <t>フン</t>
    </rPh>
    <rPh sb="13" eb="15">
      <t>イジョウ</t>
    </rPh>
    <rPh sb="18" eb="20">
      <t>ジカン</t>
    </rPh>
    <rPh sb="20" eb="22">
      <t>ミマン</t>
    </rPh>
    <phoneticPr fontId="1"/>
  </si>
  <si>
    <t>(7)日中
 ３時間以上
 ３時間３０分未満</t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</si>
  <si>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(8)日中
 ３時間３０分以上
 ４時間未満</t>
    <rPh sb="8" eb="10">
      <t>ジカン</t>
    </rPh>
    <rPh sb="12" eb="13">
      <t>フン</t>
    </rPh>
    <rPh sb="13" eb="15">
      <t>イジョウ</t>
    </rPh>
    <rPh sb="18" eb="20">
      <t>ジカン</t>
    </rPh>
    <rPh sb="20" eb="22">
      <t>ミマン</t>
    </rPh>
    <phoneticPr fontId="1"/>
  </si>
  <si>
    <t>(9)日中
 ４時間以上
 ４時間３０分未満</t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</si>
  <si>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(10)日中
 ４時間３０分以上
 ５時間未満</t>
    <rPh sb="9" eb="11">
      <t>ジカン</t>
    </rPh>
    <rPh sb="13" eb="14">
      <t>フン</t>
    </rPh>
    <rPh sb="14" eb="16">
      <t>イジョウ</t>
    </rPh>
    <rPh sb="19" eb="21">
      <t>ジカン</t>
    </rPh>
    <rPh sb="21" eb="23">
      <t>ミマン</t>
    </rPh>
    <phoneticPr fontId="1"/>
  </si>
  <si>
    <t>(11)日中
 ５時間以上
 ５時間３０分未満</t>
    <rPh sb="9" eb="11">
      <t>ジカン</t>
    </rPh>
    <rPh sb="11" eb="13">
      <t>イジョウ</t>
    </rPh>
    <rPh sb="16" eb="18">
      <t>ジカン</t>
    </rPh>
    <rPh sb="20" eb="21">
      <t>フン</t>
    </rPh>
    <rPh sb="21" eb="23">
      <t>ミマン</t>
    </rPh>
    <phoneticPr fontId="1"/>
  </si>
  <si>
    <t>(12)日中
 ５時間３０分以上
 ６時間未満</t>
    <rPh sb="9" eb="11">
      <t>ジカン</t>
    </rPh>
    <rPh sb="13" eb="14">
      <t>フン</t>
    </rPh>
    <rPh sb="14" eb="16">
      <t>イジョウ</t>
    </rPh>
    <rPh sb="19" eb="21">
      <t>ジカン</t>
    </rPh>
    <rPh sb="21" eb="23">
      <t>ミマン</t>
    </rPh>
    <phoneticPr fontId="1"/>
  </si>
  <si>
    <t>(13)日中
 ６時間以上
 ６時間３０分未満</t>
    <rPh sb="9" eb="11">
      <t>ジカン</t>
    </rPh>
    <rPh sb="11" eb="13">
      <t>イジョウ</t>
    </rPh>
    <rPh sb="16" eb="18">
      <t>ジカン</t>
    </rPh>
    <rPh sb="20" eb="21">
      <t>フン</t>
    </rPh>
    <rPh sb="21" eb="23">
      <t>ミマン</t>
    </rPh>
    <phoneticPr fontId="1"/>
  </si>
  <si>
    <t>(14)日中
 ６時間３０分以上
 ７時間未満</t>
    <rPh sb="9" eb="11">
      <t>ジカン</t>
    </rPh>
    <rPh sb="13" eb="14">
      <t>フン</t>
    </rPh>
    <rPh sb="14" eb="16">
      <t>イジョウ</t>
    </rPh>
    <rPh sb="19" eb="21">
      <t>ジカン</t>
    </rPh>
    <rPh sb="21" eb="23">
      <t>ミマン</t>
    </rPh>
    <phoneticPr fontId="1"/>
  </si>
  <si>
    <t>(15)日中
 ７時間以上
 ７時間３０分未満</t>
    <rPh sb="9" eb="11">
      <t>ジカン</t>
    </rPh>
    <rPh sb="11" eb="13">
      <t>イジョウ</t>
    </rPh>
    <rPh sb="16" eb="18">
      <t>ジカン</t>
    </rPh>
    <rPh sb="20" eb="21">
      <t>フン</t>
    </rPh>
    <rPh sb="21" eb="23">
      <t>ミマン</t>
    </rPh>
    <phoneticPr fontId="1"/>
  </si>
  <si>
    <t>(16)日中
 ７時間３０分以上
 ８時間未満</t>
    <rPh sb="9" eb="11">
      <t>ジカン</t>
    </rPh>
    <rPh sb="13" eb="14">
      <t>フン</t>
    </rPh>
    <rPh sb="14" eb="16">
      <t>イジョウ</t>
    </rPh>
    <rPh sb="19" eb="21">
      <t>ジカン</t>
    </rPh>
    <rPh sb="21" eb="23">
      <t>ミマン</t>
    </rPh>
    <phoneticPr fontId="1"/>
  </si>
  <si>
    <t>(17)日中
 ８時間以上
 ８時間３０分未満</t>
    <rPh sb="9" eb="11">
      <t>ジカン</t>
    </rPh>
    <rPh sb="11" eb="13">
      <t>イジョウ</t>
    </rPh>
    <rPh sb="16" eb="18">
      <t>ジカン</t>
    </rPh>
    <rPh sb="20" eb="21">
      <t>フン</t>
    </rPh>
    <rPh sb="21" eb="23">
      <t>ミマン</t>
    </rPh>
    <phoneticPr fontId="1"/>
  </si>
  <si>
    <t>(5)深夜
 ２時間以上
 ２時間３０分未満</t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</si>
  <si>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(6)深夜
 ２時間３０分以上
 ３時間未満</t>
    <rPh sb="8" eb="10">
      <t>ジカン</t>
    </rPh>
    <rPh sb="12" eb="13">
      <t>フン</t>
    </rPh>
    <rPh sb="13" eb="15">
      <t>イジョウ</t>
    </rPh>
    <rPh sb="18" eb="20">
      <t>ジカン</t>
    </rPh>
    <rPh sb="20" eb="22">
      <t>ミマン</t>
    </rPh>
    <phoneticPr fontId="1"/>
  </si>
  <si>
    <t>(7)深夜
 ３時間以上
 ３時間３０分未満</t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</si>
  <si>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(8)深夜
 ３時間３０分以上
 ４時間未満</t>
    <rPh sb="8" eb="10">
      <t>ジカン</t>
    </rPh>
    <rPh sb="12" eb="13">
      <t>フン</t>
    </rPh>
    <rPh sb="13" eb="15">
      <t>イジョウ</t>
    </rPh>
    <rPh sb="18" eb="20">
      <t>ジカン</t>
    </rPh>
    <rPh sb="20" eb="22">
      <t>ミマン</t>
    </rPh>
    <phoneticPr fontId="1"/>
  </si>
  <si>
    <t>(9)深夜
 ４時間以上
 ４時間３０分未満</t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</si>
  <si>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(10)深夜
 ４時間３０分以上
 ５時間未満</t>
    <rPh sb="9" eb="11">
      <t>ジカン</t>
    </rPh>
    <rPh sb="13" eb="14">
      <t>フン</t>
    </rPh>
    <rPh sb="14" eb="16">
      <t>イジョウ</t>
    </rPh>
    <rPh sb="19" eb="21">
      <t>ジカン</t>
    </rPh>
    <rPh sb="21" eb="23">
      <t>ミマン</t>
    </rPh>
    <phoneticPr fontId="1"/>
  </si>
  <si>
    <t>(3)早朝
 １時間以上
 １時間３０分未満</t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</si>
  <si>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(4)早朝
 １時間３０分以上
 ２時間未満</t>
    <rPh sb="8" eb="10">
      <t>ジカン</t>
    </rPh>
    <rPh sb="12" eb="13">
      <t>フン</t>
    </rPh>
    <rPh sb="13" eb="15">
      <t>イジョウ</t>
    </rPh>
    <rPh sb="18" eb="20">
      <t>ジカン</t>
    </rPh>
    <rPh sb="20" eb="22">
      <t>ミマン</t>
    </rPh>
    <phoneticPr fontId="1"/>
  </si>
  <si>
    <t>(5)早朝
 ２時間以上
 ２時間３０分未満</t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</si>
  <si>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(1)夜間
 ３０分未満</t>
    <rPh sb="9" eb="10">
      <t>フン</t>
    </rPh>
    <rPh sb="10" eb="12">
      <t>ミマン</t>
    </rPh>
    <phoneticPr fontId="1"/>
  </si>
  <si>
    <t>(2)夜間
 ３０分以上
 １時間未満</t>
    <rPh sb="9" eb="10">
      <t>フン</t>
    </rPh>
    <rPh sb="10" eb="12">
      <t>イジョウ</t>
    </rPh>
    <rPh sb="15" eb="17">
      <t>ジカン</t>
    </rPh>
    <rPh sb="17" eb="19">
      <t>ミマン</t>
    </rPh>
    <phoneticPr fontId="1"/>
  </si>
  <si>
    <t>(3)夜間
 １時間以上
 １時間３０分未満</t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</si>
  <si>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イ　移動支援（身体介護を伴う場合）　（日中のみ）</t>
    <rPh sb="2" eb="4">
      <t>イドウ</t>
    </rPh>
    <rPh sb="4" eb="6">
      <t>シエン</t>
    </rPh>
    <rPh sb="7" eb="9">
      <t>シンタイ</t>
    </rPh>
    <rPh sb="9" eb="11">
      <t>カイゴ</t>
    </rPh>
    <rPh sb="12" eb="13">
      <t>トモナ</t>
    </rPh>
    <rPh sb="14" eb="16">
      <t>バアイ</t>
    </rPh>
    <rPh sb="19" eb="20">
      <t>ヒ</t>
    </rPh>
    <rPh sb="20" eb="21">
      <t>チュウ</t>
    </rPh>
    <phoneticPr fontId="1"/>
  </si>
  <si>
    <t>イ　移動支援（身体介護を伴う場合）　（早朝のみ）</t>
    <rPh sb="2" eb="4">
      <t>イドウ</t>
    </rPh>
    <rPh sb="4" eb="6">
      <t>シエン</t>
    </rPh>
    <rPh sb="7" eb="9">
      <t>シンタイ</t>
    </rPh>
    <rPh sb="9" eb="11">
      <t>カイゴ</t>
    </rPh>
    <rPh sb="12" eb="13">
      <t>トモナ</t>
    </rPh>
    <rPh sb="14" eb="16">
      <t>バアイ</t>
    </rPh>
    <rPh sb="19" eb="21">
      <t>ソウチョウ</t>
    </rPh>
    <phoneticPr fontId="1"/>
  </si>
  <si>
    <t>イ　移動支援（身体介護を伴う場合）　（夜間のみ）</t>
    <rPh sb="2" eb="4">
      <t>イドウ</t>
    </rPh>
    <rPh sb="4" eb="6">
      <t>シエン</t>
    </rPh>
    <rPh sb="7" eb="9">
      <t>シンタイ</t>
    </rPh>
    <rPh sb="9" eb="11">
      <t>カイゴ</t>
    </rPh>
    <rPh sb="12" eb="13">
      <t>トモナ</t>
    </rPh>
    <rPh sb="14" eb="16">
      <t>バアイ</t>
    </rPh>
    <rPh sb="19" eb="21">
      <t>ヤカン</t>
    </rPh>
    <phoneticPr fontId="1"/>
  </si>
  <si>
    <t>イ　移動支援（身体介護を伴う場合）　（深夜のみ）</t>
    <rPh sb="2" eb="4">
      <t>イドウ</t>
    </rPh>
    <rPh sb="4" eb="6">
      <t>シエン</t>
    </rPh>
    <rPh sb="7" eb="9">
      <t>シンタイ</t>
    </rPh>
    <rPh sb="9" eb="11">
      <t>カイゴ</t>
    </rPh>
    <rPh sb="12" eb="13">
      <t>トモナ</t>
    </rPh>
    <rPh sb="14" eb="16">
      <t>バアイ</t>
    </rPh>
    <rPh sb="19" eb="21">
      <t>シンヤ</t>
    </rPh>
    <phoneticPr fontId="1"/>
  </si>
  <si>
    <t>イ　移動支援（身体介護を伴う場合）　（深夜＋早朝）</t>
    <rPh sb="2" eb="4">
      <t>イドウ</t>
    </rPh>
    <rPh sb="4" eb="6">
      <t>シエン</t>
    </rPh>
    <rPh sb="7" eb="9">
      <t>シンタイ</t>
    </rPh>
    <rPh sb="9" eb="11">
      <t>カイゴ</t>
    </rPh>
    <rPh sb="12" eb="13">
      <t>トモナ</t>
    </rPh>
    <rPh sb="14" eb="16">
      <t>バアイ</t>
    </rPh>
    <rPh sb="19" eb="21">
      <t>シンヤ</t>
    </rPh>
    <rPh sb="22" eb="24">
      <t>ソウチョウ</t>
    </rPh>
    <phoneticPr fontId="1"/>
  </si>
  <si>
    <t>イ　移動支援（身体介護を伴う場合）　（早朝＋日中）</t>
    <rPh sb="2" eb="4">
      <t>イドウ</t>
    </rPh>
    <rPh sb="4" eb="6">
      <t>シエン</t>
    </rPh>
    <rPh sb="7" eb="9">
      <t>シンタイ</t>
    </rPh>
    <rPh sb="9" eb="11">
      <t>カイゴ</t>
    </rPh>
    <rPh sb="12" eb="13">
      <t>トモナ</t>
    </rPh>
    <rPh sb="14" eb="16">
      <t>バアイ</t>
    </rPh>
    <rPh sb="19" eb="21">
      <t>ソウチョウ</t>
    </rPh>
    <rPh sb="22" eb="23">
      <t>ヒ</t>
    </rPh>
    <rPh sb="23" eb="24">
      <t>チュウ</t>
    </rPh>
    <phoneticPr fontId="1"/>
  </si>
  <si>
    <t>イ　移動支援（身体介護を伴う場合）　（日中＋夜間）</t>
    <rPh sb="2" eb="4">
      <t>イドウ</t>
    </rPh>
    <rPh sb="4" eb="6">
      <t>シエン</t>
    </rPh>
    <rPh sb="7" eb="9">
      <t>シンタイ</t>
    </rPh>
    <rPh sb="9" eb="11">
      <t>カイゴ</t>
    </rPh>
    <rPh sb="12" eb="13">
      <t>トモナ</t>
    </rPh>
    <rPh sb="14" eb="16">
      <t>バアイ</t>
    </rPh>
    <rPh sb="19" eb="20">
      <t>ヒ</t>
    </rPh>
    <rPh sb="20" eb="21">
      <t>チュウ</t>
    </rPh>
    <rPh sb="22" eb="24">
      <t>ヤカン</t>
    </rPh>
    <phoneticPr fontId="1"/>
  </si>
  <si>
    <t>イ　移動支援（身体介護を伴う場合）　（深夜＋早朝＋日中）</t>
    <rPh sb="2" eb="4">
      <t>イドウ</t>
    </rPh>
    <rPh sb="4" eb="6">
      <t>シエン</t>
    </rPh>
    <rPh sb="7" eb="9">
      <t>シンタイ</t>
    </rPh>
    <rPh sb="9" eb="11">
      <t>カイゴ</t>
    </rPh>
    <rPh sb="12" eb="13">
      <t>トモナ</t>
    </rPh>
    <rPh sb="14" eb="16">
      <t>バアイ</t>
    </rPh>
    <rPh sb="19" eb="21">
      <t>シンヤ</t>
    </rPh>
    <rPh sb="22" eb="24">
      <t>ソウチョウ</t>
    </rPh>
    <rPh sb="25" eb="26">
      <t>ヒ</t>
    </rPh>
    <rPh sb="26" eb="27">
      <t>チュウ</t>
    </rPh>
    <phoneticPr fontId="1"/>
  </si>
  <si>
    <t>イ　移動支援（身体介護を伴う場合）　（夜間＋深夜）</t>
    <rPh sb="2" eb="4">
      <t>イドウ</t>
    </rPh>
    <rPh sb="4" eb="6">
      <t>シエン</t>
    </rPh>
    <rPh sb="7" eb="9">
      <t>シンタイ</t>
    </rPh>
    <rPh sb="9" eb="11">
      <t>カイゴ</t>
    </rPh>
    <rPh sb="12" eb="13">
      <t>トモナ</t>
    </rPh>
    <rPh sb="14" eb="16">
      <t>バアイ</t>
    </rPh>
    <rPh sb="19" eb="21">
      <t>ヤカン</t>
    </rPh>
    <rPh sb="22" eb="24">
      <t>シンヤ</t>
    </rPh>
    <phoneticPr fontId="1"/>
  </si>
  <si>
    <t>イ　移動支援（身体介護を伴う場合）　（日を跨る場合　２日目深夜増分）</t>
    <rPh sb="2" eb="4">
      <t>イドウ</t>
    </rPh>
    <rPh sb="4" eb="6">
      <t>シエン</t>
    </rPh>
    <rPh sb="7" eb="9">
      <t>シンタイ</t>
    </rPh>
    <rPh sb="9" eb="11">
      <t>カイゴ</t>
    </rPh>
    <rPh sb="12" eb="13">
      <t>トモナ</t>
    </rPh>
    <rPh sb="14" eb="16">
      <t>バアイ</t>
    </rPh>
    <rPh sb="19" eb="20">
      <t>ヒ</t>
    </rPh>
    <rPh sb="21" eb="22">
      <t>マタガ</t>
    </rPh>
    <rPh sb="23" eb="25">
      <t>バアイ</t>
    </rPh>
    <rPh sb="27" eb="28">
      <t>ヒ</t>
    </rPh>
    <rPh sb="28" eb="29">
      <t>メ</t>
    </rPh>
    <rPh sb="29" eb="31">
      <t>シンヤ</t>
    </rPh>
    <rPh sb="31" eb="33">
      <t>ゾウブン</t>
    </rPh>
    <phoneticPr fontId="1"/>
  </si>
  <si>
    <t>イ　移動支援（身体介護を伴う場合）　（深夜＋早朝＋日中）　　※サービス間隔が２時間未満の場合</t>
    <rPh sb="2" eb="4">
      <t>イドウ</t>
    </rPh>
    <rPh sb="4" eb="6">
      <t>シエン</t>
    </rPh>
    <rPh sb="7" eb="9">
      <t>シンタイ</t>
    </rPh>
    <rPh sb="9" eb="11">
      <t>カイゴ</t>
    </rPh>
    <rPh sb="12" eb="13">
      <t>トモナ</t>
    </rPh>
    <rPh sb="14" eb="16">
      <t>バアイ</t>
    </rPh>
    <rPh sb="19" eb="21">
      <t>シンヤ</t>
    </rPh>
    <rPh sb="22" eb="24">
      <t>ソウチョウ</t>
    </rPh>
    <rPh sb="25" eb="26">
      <t>ヒ</t>
    </rPh>
    <rPh sb="26" eb="27">
      <t>チュウ</t>
    </rPh>
    <rPh sb="35" eb="37">
      <t>カンカク</t>
    </rPh>
    <rPh sb="39" eb="41">
      <t>ジカン</t>
    </rPh>
    <rPh sb="41" eb="43">
      <t>ミマン</t>
    </rPh>
    <rPh sb="44" eb="46">
      <t>バアイ</t>
    </rPh>
    <phoneticPr fontId="1"/>
  </si>
  <si>
    <t>イ　移動支援（身体介護を伴う場合）　（深夜＋日中）　　※サービス間隔が２時間未満の場合</t>
    <rPh sb="2" eb="4">
      <t>イドウ</t>
    </rPh>
    <rPh sb="4" eb="6">
      <t>シエン</t>
    </rPh>
    <rPh sb="7" eb="9">
      <t>シンタイ</t>
    </rPh>
    <rPh sb="9" eb="11">
      <t>カイゴ</t>
    </rPh>
    <rPh sb="12" eb="13">
      <t>トモナ</t>
    </rPh>
    <rPh sb="14" eb="16">
      <t>バアイ</t>
    </rPh>
    <rPh sb="19" eb="21">
      <t>シンヤ</t>
    </rPh>
    <rPh sb="22" eb="23">
      <t>ヒ</t>
    </rPh>
    <rPh sb="23" eb="24">
      <t>チュウ</t>
    </rPh>
    <phoneticPr fontId="1"/>
  </si>
  <si>
    <t>イ　移動支援（身体介護を伴う場合）　（日中＋夜間＋深夜）　　※サービス間隔が２時間未満の場合</t>
    <rPh sb="2" eb="4">
      <t>イドウ</t>
    </rPh>
    <rPh sb="4" eb="6">
      <t>シエン</t>
    </rPh>
    <rPh sb="7" eb="9">
      <t>シンタイ</t>
    </rPh>
    <rPh sb="9" eb="11">
      <t>カイゴ</t>
    </rPh>
    <rPh sb="12" eb="13">
      <t>トモナ</t>
    </rPh>
    <rPh sb="14" eb="16">
      <t>バアイ</t>
    </rPh>
    <rPh sb="19" eb="20">
      <t>ヒ</t>
    </rPh>
    <rPh sb="20" eb="21">
      <t>チュウ</t>
    </rPh>
    <rPh sb="22" eb="24">
      <t>ヤカン</t>
    </rPh>
    <rPh sb="25" eb="27">
      <t>シンヤ</t>
    </rPh>
    <phoneticPr fontId="1"/>
  </si>
  <si>
    <t>イ　移動支援（身体介護を伴う場合）　（日中増分)</t>
    <rPh sb="2" eb="4">
      <t>イドウ</t>
    </rPh>
    <rPh sb="4" eb="6">
      <t>シエン</t>
    </rPh>
    <rPh sb="7" eb="9">
      <t>シンタイ</t>
    </rPh>
    <rPh sb="9" eb="11">
      <t>カイゴ</t>
    </rPh>
    <rPh sb="12" eb="13">
      <t>トモナ</t>
    </rPh>
    <rPh sb="14" eb="16">
      <t>バアイ</t>
    </rPh>
    <rPh sb="19" eb="20">
      <t>ヒ</t>
    </rPh>
    <rPh sb="20" eb="21">
      <t>チュウ</t>
    </rPh>
    <rPh sb="21" eb="23">
      <t>ゾウブン</t>
    </rPh>
    <phoneticPr fontId="1"/>
  </si>
  <si>
    <t>イ　移動支援（身体介護を伴う場合）　（深夜増分）</t>
    <rPh sb="2" eb="4">
      <t>イドウ</t>
    </rPh>
    <rPh sb="4" eb="6">
      <t>シエン</t>
    </rPh>
    <rPh sb="7" eb="9">
      <t>シンタイ</t>
    </rPh>
    <rPh sb="9" eb="11">
      <t>カイゴ</t>
    </rPh>
    <rPh sb="12" eb="13">
      <t>トモナ</t>
    </rPh>
    <rPh sb="14" eb="16">
      <t>バアイ</t>
    </rPh>
    <rPh sb="19" eb="21">
      <t>シンヤ</t>
    </rPh>
    <rPh sb="21" eb="23">
      <t>ゾウブン</t>
    </rPh>
    <phoneticPr fontId="1"/>
  </si>
  <si>
    <t>ロ　移動支援（身体介護を伴わない場合）　（日中のみ）</t>
    <rPh sb="2" eb="4">
      <t>イドウ</t>
    </rPh>
    <rPh sb="4" eb="6">
      <t>シエン</t>
    </rPh>
    <rPh sb="7" eb="9">
      <t>シンタイ</t>
    </rPh>
    <rPh sb="9" eb="11">
      <t>カイゴ</t>
    </rPh>
    <rPh sb="12" eb="13">
      <t>トモナ</t>
    </rPh>
    <rPh sb="16" eb="18">
      <t>バアイ</t>
    </rPh>
    <rPh sb="21" eb="22">
      <t>ヒ</t>
    </rPh>
    <rPh sb="22" eb="23">
      <t>チュウ</t>
    </rPh>
    <phoneticPr fontId="1"/>
  </si>
  <si>
    <t>ロ　移動支援（身体介護を伴わない場合）　（早朝のみ）</t>
    <rPh sb="21" eb="23">
      <t>ソウチョウ</t>
    </rPh>
    <phoneticPr fontId="1"/>
  </si>
  <si>
    <t>ロ　移動支援（身体介護を伴わない場合）　（深夜のみ）</t>
    <rPh sb="21" eb="23">
      <t>シンヤ</t>
    </rPh>
    <phoneticPr fontId="1"/>
  </si>
  <si>
    <t>ロ　移動支援（身体介護を伴わない場合）　（深夜＋早朝）</t>
    <rPh sb="21" eb="23">
      <t>シンヤ</t>
    </rPh>
    <rPh sb="24" eb="26">
      <t>ソウチョウ</t>
    </rPh>
    <phoneticPr fontId="1"/>
  </si>
  <si>
    <t>ロ　移動支援（身体介護を伴わない場合）　（早朝＋日中）</t>
    <rPh sb="21" eb="23">
      <t>ソウチョウ</t>
    </rPh>
    <rPh sb="24" eb="25">
      <t>ヒ</t>
    </rPh>
    <rPh sb="25" eb="26">
      <t>チュウ</t>
    </rPh>
    <phoneticPr fontId="1"/>
  </si>
  <si>
    <t>ロ　移動支援（身体介護を伴わない場合）　（日中＋夜間）</t>
    <rPh sb="21" eb="22">
      <t>ヒ</t>
    </rPh>
    <rPh sb="22" eb="23">
      <t>チュウ</t>
    </rPh>
    <rPh sb="24" eb="26">
      <t>ヤカン</t>
    </rPh>
    <phoneticPr fontId="1"/>
  </si>
  <si>
    <t>ロ　移動支援（身体介護を伴わない場合）　（夜間＋深夜）</t>
    <rPh sb="21" eb="23">
      <t>ヤカン</t>
    </rPh>
    <rPh sb="24" eb="26">
      <t>シンヤ</t>
    </rPh>
    <phoneticPr fontId="1"/>
  </si>
  <si>
    <t>ロ　移動支援（身体介護を伴わない場合）　（日を跨る場合　２日目深夜増分）</t>
    <rPh sb="21" eb="22">
      <t>ヒ</t>
    </rPh>
    <rPh sb="23" eb="24">
      <t>マタガ</t>
    </rPh>
    <rPh sb="25" eb="27">
      <t>バアイ</t>
    </rPh>
    <rPh sb="29" eb="30">
      <t>ヒ</t>
    </rPh>
    <rPh sb="30" eb="31">
      <t>メ</t>
    </rPh>
    <rPh sb="31" eb="33">
      <t>シンヤ</t>
    </rPh>
    <rPh sb="33" eb="35">
      <t>ゾウブン</t>
    </rPh>
    <phoneticPr fontId="1"/>
  </si>
  <si>
    <t>ロ　移動支援（身体介護を伴わない場合）　（深夜＋早朝＋日中）　　※サービス間隔が２時間未満の場合</t>
    <rPh sb="21" eb="23">
      <t>シンヤ</t>
    </rPh>
    <rPh sb="24" eb="26">
      <t>ソウチョウ</t>
    </rPh>
    <rPh sb="27" eb="28">
      <t>ヒ</t>
    </rPh>
    <rPh sb="28" eb="29">
      <t>チュウ</t>
    </rPh>
    <phoneticPr fontId="1"/>
  </si>
  <si>
    <t>ロ　移動支援（身体介護を伴わない場合）　（深夜＋日中）　　※サービス間隔が２時間未満の場合</t>
    <rPh sb="21" eb="23">
      <t>シンヤ</t>
    </rPh>
    <rPh sb="24" eb="25">
      <t>ヒ</t>
    </rPh>
    <rPh sb="25" eb="26">
      <t>チュウ</t>
    </rPh>
    <phoneticPr fontId="1"/>
  </si>
  <si>
    <t>ロ　移動支援（身体介護を伴わない場合）　（日中＋夜間＋深夜）　　※サービス間隔が２時間未満の場合</t>
    <rPh sb="21" eb="22">
      <t>ヒ</t>
    </rPh>
    <rPh sb="22" eb="23">
      <t>チュウ</t>
    </rPh>
    <rPh sb="24" eb="26">
      <t>ヤカン</t>
    </rPh>
    <rPh sb="27" eb="29">
      <t>シンヤ</t>
    </rPh>
    <phoneticPr fontId="1"/>
  </si>
  <si>
    <t>ロ　移動支援（身体介護を伴わない場合）　（日中増分)</t>
    <rPh sb="21" eb="22">
      <t>ヒ</t>
    </rPh>
    <rPh sb="22" eb="23">
      <t>チュウ</t>
    </rPh>
    <rPh sb="23" eb="25">
      <t>ゾウブン</t>
    </rPh>
    <phoneticPr fontId="1"/>
  </si>
  <si>
    <t>ロ　移動支援（身体介護を伴わない場合）　（早朝増分）</t>
    <rPh sb="21" eb="23">
      <t>ソウチョウ</t>
    </rPh>
    <rPh sb="23" eb="25">
      <t>ゾウブン</t>
    </rPh>
    <phoneticPr fontId="1"/>
  </si>
  <si>
    <t>ロ　移動支援（身体介護を伴わない場合）　（夜間増分）</t>
    <rPh sb="21" eb="23">
      <t>ヤカン</t>
    </rPh>
    <rPh sb="23" eb="25">
      <t>ゾウブン</t>
    </rPh>
    <phoneticPr fontId="1"/>
  </si>
  <si>
    <t>ロ　移動支援（身体介護を伴わない場合）　（深夜増分）</t>
    <rPh sb="21" eb="23">
      <t>シンヤ</t>
    </rPh>
    <rPh sb="23" eb="25">
      <t>ゾウブン</t>
    </rPh>
    <phoneticPr fontId="1"/>
  </si>
  <si>
    <t>(3)日中増分
 １時間以上
 １時間３０分未満</t>
    <rPh sb="10" eb="12">
      <t>ジカン</t>
    </rPh>
    <rPh sb="12" eb="14">
      <t>イジョウ</t>
    </rPh>
    <rPh sb="17" eb="19">
      <t>ジカン</t>
    </rPh>
    <rPh sb="21" eb="22">
      <t>フン</t>
    </rPh>
    <rPh sb="22" eb="24">
      <t>ミマン</t>
    </rPh>
    <phoneticPr fontId="1"/>
  </si>
  <si>
    <t>(4)日中増分
 １時間３０分以上
 ２時間未満</t>
    <rPh sb="10" eb="12">
      <t>ジカン</t>
    </rPh>
    <rPh sb="14" eb="15">
      <t>フン</t>
    </rPh>
    <rPh sb="15" eb="17">
      <t>イジョウ</t>
    </rPh>
    <rPh sb="20" eb="22">
      <t>ジカン</t>
    </rPh>
    <rPh sb="22" eb="24">
      <t>ミマン</t>
    </rPh>
    <phoneticPr fontId="1"/>
  </si>
  <si>
    <t>(2)日中増分
 ３０分以上
 １時間未満</t>
    <rPh sb="11" eb="12">
      <t>フン</t>
    </rPh>
    <rPh sb="12" eb="14">
      <t>イジョウ</t>
    </rPh>
    <rPh sb="17" eb="19">
      <t>ジカン</t>
    </rPh>
    <rPh sb="19" eb="21">
      <t>ミマン</t>
    </rPh>
    <phoneticPr fontId="1"/>
  </si>
  <si>
    <t>(5)日中増分
 ２時間以上
 ２時間３０分未満</t>
    <rPh sb="10" eb="12">
      <t>ジカン</t>
    </rPh>
    <rPh sb="12" eb="14">
      <t>イジョウ</t>
    </rPh>
    <rPh sb="17" eb="19">
      <t>ジカン</t>
    </rPh>
    <rPh sb="21" eb="22">
      <t>フン</t>
    </rPh>
    <rPh sb="22" eb="24">
      <t>ミマン</t>
    </rPh>
    <phoneticPr fontId="1"/>
  </si>
  <si>
    <t>(6)日中増分
 ２時間３０分以上
 ３時間未満</t>
    <rPh sb="10" eb="12">
      <t>ジカン</t>
    </rPh>
    <rPh sb="14" eb="15">
      <t>フン</t>
    </rPh>
    <rPh sb="15" eb="17">
      <t>イジョウ</t>
    </rPh>
    <rPh sb="20" eb="22">
      <t>ジカン</t>
    </rPh>
    <rPh sb="22" eb="24">
      <t>ミマン</t>
    </rPh>
    <phoneticPr fontId="1"/>
  </si>
  <si>
    <t>(7)日中増分
 ３時間以上
 ３時間３０分未満</t>
    <rPh sb="10" eb="12">
      <t>ジカン</t>
    </rPh>
    <rPh sb="12" eb="14">
      <t>イジョウ</t>
    </rPh>
    <rPh sb="17" eb="19">
      <t>ジカン</t>
    </rPh>
    <rPh sb="21" eb="22">
      <t>フン</t>
    </rPh>
    <rPh sb="22" eb="24">
      <t>ミマン</t>
    </rPh>
    <phoneticPr fontId="1"/>
  </si>
  <si>
    <t>(8)日中増分
 ３時間３０分以上
 ４時間未満</t>
    <rPh sb="10" eb="12">
      <t>ジカン</t>
    </rPh>
    <rPh sb="14" eb="15">
      <t>フン</t>
    </rPh>
    <rPh sb="15" eb="17">
      <t>イジョウ</t>
    </rPh>
    <rPh sb="20" eb="22">
      <t>ジカン</t>
    </rPh>
    <rPh sb="22" eb="24">
      <t>ミマン</t>
    </rPh>
    <phoneticPr fontId="1"/>
  </si>
  <si>
    <t>(9)日中増分
 ４時間以上
 ４時間３０分未満</t>
    <rPh sb="10" eb="12">
      <t>ジカン</t>
    </rPh>
    <rPh sb="12" eb="14">
      <t>イジョウ</t>
    </rPh>
    <rPh sb="17" eb="19">
      <t>ジカン</t>
    </rPh>
    <rPh sb="21" eb="22">
      <t>フン</t>
    </rPh>
    <rPh sb="22" eb="24">
      <t>ミマン</t>
    </rPh>
    <phoneticPr fontId="1"/>
  </si>
  <si>
    <t>早朝の場合</t>
    <rPh sb="0" eb="2">
      <t>ソウチョウ</t>
    </rPh>
    <rPh sb="3" eb="5">
      <t>バアイ</t>
    </rPh>
    <phoneticPr fontId="1"/>
  </si>
  <si>
    <t>夜間の場合</t>
    <rPh sb="0" eb="2">
      <t>ヤカン</t>
    </rPh>
    <rPh sb="3" eb="5">
      <t>バアイ</t>
    </rPh>
    <phoneticPr fontId="1"/>
  </si>
  <si>
    <t>(一)早朝
 １時間以上１時間　　３０分未満</t>
    <rPh sb="1" eb="2">
      <t>イチ</t>
    </rPh>
    <rPh sb="3" eb="5">
      <t>ソウチョウ</t>
    </rPh>
    <rPh sb="8" eb="10">
      <t>ジカン</t>
    </rPh>
    <rPh sb="10" eb="12">
      <t>イジョウ</t>
    </rPh>
    <rPh sb="13" eb="15">
      <t>ジカン</t>
    </rPh>
    <rPh sb="19" eb="20">
      <t>フン</t>
    </rPh>
    <rPh sb="20" eb="22">
      <t>ミマン</t>
    </rPh>
    <phoneticPr fontId="1"/>
  </si>
  <si>
    <t>(一)早朝
 ３０分以上１時間　　未満</t>
    <rPh sb="1" eb="2">
      <t>イチ</t>
    </rPh>
    <rPh sb="3" eb="5">
      <t>ソウチョウ</t>
    </rPh>
    <rPh sb="9" eb="10">
      <t>フン</t>
    </rPh>
    <rPh sb="10" eb="12">
      <t>イジョウ</t>
    </rPh>
    <rPh sb="13" eb="15">
      <t>ジカン</t>
    </rPh>
    <rPh sb="17" eb="19">
      <t>ミマン</t>
    </rPh>
    <phoneticPr fontId="1"/>
  </si>
  <si>
    <t>(一)早朝
 ３０分未満</t>
    <rPh sb="1" eb="2">
      <t>イチ</t>
    </rPh>
    <rPh sb="3" eb="5">
      <t>ソウチョウ</t>
    </rPh>
    <rPh sb="9" eb="10">
      <t>フン</t>
    </rPh>
    <rPh sb="10" eb="12">
      <t>ミマン</t>
    </rPh>
    <phoneticPr fontId="1"/>
  </si>
  <si>
    <t>(2)深夜
 ３０分以上
 １時間未満</t>
    <rPh sb="3" eb="5">
      <t>シンヤ</t>
    </rPh>
    <rPh sb="9" eb="10">
      <t>フン</t>
    </rPh>
    <rPh sb="10" eb="12">
      <t>イジョウ</t>
    </rPh>
    <rPh sb="15" eb="17">
      <t>ジカン</t>
    </rPh>
    <rPh sb="17" eb="19">
      <t>ミマン</t>
    </rPh>
    <phoneticPr fontId="1"/>
  </si>
  <si>
    <t>(3)深夜
 １時間以上
 １時間３０分未満</t>
    <rPh sb="3" eb="5">
      <t>シンヤ</t>
    </rPh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</si>
  <si>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(4)深夜
 １時間３０分以上
 ２時間未満</t>
    <rPh sb="3" eb="5">
      <t>シンヤ</t>
    </rPh>
    <rPh sb="8" eb="10">
      <t>ジカン</t>
    </rPh>
    <rPh sb="12" eb="13">
      <t>フン</t>
    </rPh>
    <rPh sb="13" eb="15">
      <t>イジョウ</t>
    </rPh>
    <rPh sb="18" eb="20">
      <t>ジカン</t>
    </rPh>
    <rPh sb="20" eb="22">
      <t>ミマン</t>
    </rPh>
    <phoneticPr fontId="1"/>
  </si>
  <si>
    <t>(ニ)日中
 ３０分以上1時間　　未満</t>
    <rPh sb="3" eb="4">
      <t>ヒ</t>
    </rPh>
    <rPh sb="4" eb="5">
      <t>チュウ</t>
    </rPh>
    <rPh sb="9" eb="10">
      <t>フン</t>
    </rPh>
    <rPh sb="10" eb="12">
      <t>イジョウ</t>
    </rPh>
    <rPh sb="13" eb="15">
      <t>ジカン</t>
    </rPh>
    <rPh sb="17" eb="19">
      <t>ミマン</t>
    </rPh>
    <phoneticPr fontId="1"/>
  </si>
  <si>
    <t>(２)深夜
 ３０分以上１時間　　　未満</t>
    <rPh sb="3" eb="5">
      <t>シンヤ</t>
    </rPh>
    <rPh sb="9" eb="10">
      <t>フン</t>
    </rPh>
    <rPh sb="10" eb="12">
      <t>イジョウ</t>
    </rPh>
    <rPh sb="13" eb="15">
      <t>ジカン</t>
    </rPh>
    <rPh sb="18" eb="20">
      <t>ミマン</t>
    </rPh>
    <phoneticPr fontId="1"/>
  </si>
  <si>
    <t>(３)深夜
 ３０分未満</t>
    <rPh sb="3" eb="5">
      <t>シンヤ</t>
    </rPh>
    <rPh sb="9" eb="10">
      <t>フン</t>
    </rPh>
    <rPh sb="10" eb="12">
      <t>ミマン</t>
    </rPh>
    <phoneticPr fontId="1"/>
  </si>
  <si>
    <t>(三)日中
 1時間以上１時間　　　３０分未満</t>
    <rPh sb="1" eb="2">
      <t>サン</t>
    </rPh>
    <rPh sb="3" eb="4">
      <t>ヒ</t>
    </rPh>
    <rPh sb="4" eb="5">
      <t>チュウ</t>
    </rPh>
    <rPh sb="8" eb="10">
      <t>ジカン</t>
    </rPh>
    <rPh sb="10" eb="12">
      <t>イジョウ</t>
    </rPh>
    <rPh sb="13" eb="15">
      <t>ジカン</t>
    </rPh>
    <rPh sb="20" eb="21">
      <t>フン</t>
    </rPh>
    <rPh sb="21" eb="23">
      <t>ミマン</t>
    </rPh>
    <phoneticPr fontId="1"/>
  </si>
  <si>
    <t>(４)深夜
 ３０分以上１時間　　未満</t>
    <rPh sb="3" eb="5">
      <t>シンヤ</t>
    </rPh>
    <rPh sb="9" eb="10">
      <t>フン</t>
    </rPh>
    <rPh sb="10" eb="12">
      <t>イジョウ</t>
    </rPh>
    <rPh sb="13" eb="15">
      <t>ジカン</t>
    </rPh>
    <rPh sb="17" eb="19">
      <t>ミマン</t>
    </rPh>
    <phoneticPr fontId="1"/>
  </si>
  <si>
    <t>(ニ)日中
 ３０分以上１時間　　未満</t>
    <rPh sb="3" eb="4">
      <t>ヒ</t>
    </rPh>
    <rPh sb="4" eb="5">
      <t>チュウ</t>
    </rPh>
    <rPh sb="9" eb="10">
      <t>フン</t>
    </rPh>
    <rPh sb="10" eb="12">
      <t>イジョウ</t>
    </rPh>
    <rPh sb="13" eb="15">
      <t>ジカン</t>
    </rPh>
    <rPh sb="17" eb="19">
      <t>ミマン</t>
    </rPh>
    <phoneticPr fontId="1"/>
  </si>
  <si>
    <t>(５)深夜
 １時間以上１時間　　３０分未満</t>
    <rPh sb="3" eb="5">
      <t>シンヤ</t>
    </rPh>
    <rPh sb="8" eb="10">
      <t>ジカン</t>
    </rPh>
    <rPh sb="10" eb="12">
      <t>イジョウ</t>
    </rPh>
    <rPh sb="13" eb="15">
      <t>ジカン</t>
    </rPh>
    <rPh sb="19" eb="20">
      <t>フン</t>
    </rPh>
    <rPh sb="20" eb="22">
      <t>ミマン</t>
    </rPh>
    <phoneticPr fontId="1"/>
  </si>
  <si>
    <t>(６)深夜
 ３０分未満</t>
    <rPh sb="3" eb="5">
      <t>シンヤ</t>
    </rPh>
    <rPh sb="9" eb="10">
      <t>フン</t>
    </rPh>
    <rPh sb="10" eb="12">
      <t>ミマン</t>
    </rPh>
    <phoneticPr fontId="1"/>
  </si>
  <si>
    <t>(三)日中
 １時間以上１時間　　　３０分未満</t>
    <rPh sb="1" eb="2">
      <t>サン</t>
    </rPh>
    <rPh sb="3" eb="4">
      <t>ヒ</t>
    </rPh>
    <rPh sb="4" eb="5">
      <t>チュウ</t>
    </rPh>
    <rPh sb="8" eb="10">
      <t>ジカン</t>
    </rPh>
    <rPh sb="10" eb="12">
      <t>イジョウ</t>
    </rPh>
    <rPh sb="13" eb="15">
      <t>ジカン</t>
    </rPh>
    <rPh sb="20" eb="21">
      <t>フン</t>
    </rPh>
    <rPh sb="21" eb="23">
      <t>ミマン</t>
    </rPh>
    <phoneticPr fontId="1"/>
  </si>
  <si>
    <t>(四)日中
 １時間３０分以上　　２時間未満</t>
    <rPh sb="1" eb="2">
      <t>ヨン</t>
    </rPh>
    <rPh sb="3" eb="4">
      <t>ヒ</t>
    </rPh>
    <rPh sb="4" eb="5">
      <t>チュウ</t>
    </rPh>
    <rPh sb="8" eb="10">
      <t>ジカン</t>
    </rPh>
    <rPh sb="12" eb="13">
      <t>フン</t>
    </rPh>
    <rPh sb="13" eb="15">
      <t>イジョウ</t>
    </rPh>
    <rPh sb="18" eb="20">
      <t>ジカン</t>
    </rPh>
    <rPh sb="20" eb="22">
      <t>ミマン</t>
    </rPh>
    <phoneticPr fontId="1"/>
  </si>
  <si>
    <t>(７)深夜
 ３０分以上１時間　　未満</t>
    <rPh sb="3" eb="5">
      <t>シンヤ</t>
    </rPh>
    <rPh sb="9" eb="10">
      <t>フン</t>
    </rPh>
    <rPh sb="10" eb="12">
      <t>イジョウ</t>
    </rPh>
    <rPh sb="13" eb="15">
      <t>ジカン</t>
    </rPh>
    <rPh sb="17" eb="19">
      <t>ミマン</t>
    </rPh>
    <phoneticPr fontId="1"/>
  </si>
  <si>
    <t>(８)深夜
 １時間以上１時間　　　３０分未満</t>
    <rPh sb="3" eb="5">
      <t>シンヤ</t>
    </rPh>
    <rPh sb="8" eb="10">
      <t>ジカン</t>
    </rPh>
    <rPh sb="10" eb="12">
      <t>イジョウ</t>
    </rPh>
    <rPh sb="13" eb="15">
      <t>ジカン</t>
    </rPh>
    <rPh sb="20" eb="21">
      <t>フン</t>
    </rPh>
    <rPh sb="21" eb="23">
      <t>ミマン</t>
    </rPh>
    <phoneticPr fontId="1"/>
  </si>
  <si>
    <t>(９)深夜
 １時間３０分以上　　　　２時間未満</t>
    <rPh sb="3" eb="5">
      <t>シンヤ</t>
    </rPh>
    <rPh sb="8" eb="10">
      <t>ジカン</t>
    </rPh>
    <rPh sb="12" eb="13">
      <t>フン</t>
    </rPh>
    <rPh sb="13" eb="15">
      <t>イジョウ</t>
    </rPh>
    <rPh sb="20" eb="22">
      <t>ジカン</t>
    </rPh>
    <rPh sb="22" eb="24">
      <t>ミマン</t>
    </rPh>
    <phoneticPr fontId="1"/>
  </si>
  <si>
    <t>(１)日中
 ３０分未満</t>
    <rPh sb="3" eb="4">
      <t>ヒ</t>
    </rPh>
    <rPh sb="4" eb="5">
      <t>チュウ</t>
    </rPh>
    <rPh sb="9" eb="10">
      <t>フン</t>
    </rPh>
    <rPh sb="10" eb="12">
      <t>ミマン</t>
    </rPh>
    <phoneticPr fontId="1"/>
  </si>
  <si>
    <t>イ　移動支援（身体介護を伴う場合）　（早朝＋日中＋夜間）　　※サービス間隔が２時間未満の場合</t>
    <rPh sb="2" eb="4">
      <t>イドウ</t>
    </rPh>
    <rPh sb="4" eb="6">
      <t>シエン</t>
    </rPh>
    <rPh sb="7" eb="9">
      <t>シンタイ</t>
    </rPh>
    <rPh sb="9" eb="11">
      <t>カイゴ</t>
    </rPh>
    <rPh sb="14" eb="16">
      <t>バアイ</t>
    </rPh>
    <rPh sb="19" eb="21">
      <t>ソウチョウ</t>
    </rPh>
    <rPh sb="22" eb="23">
      <t>ヒ</t>
    </rPh>
    <rPh sb="23" eb="24">
      <t>チュウ</t>
    </rPh>
    <rPh sb="25" eb="27">
      <t>ヤカン</t>
    </rPh>
    <phoneticPr fontId="1"/>
  </si>
  <si>
    <t>イ　移動支援（身体介護を伴う場合）　（早朝増分）</t>
    <rPh sb="2" eb="4">
      <t>イドウ</t>
    </rPh>
    <rPh sb="4" eb="6">
      <t>シエン</t>
    </rPh>
    <rPh sb="7" eb="9">
      <t>シンタイ</t>
    </rPh>
    <rPh sb="9" eb="11">
      <t>カイゴ</t>
    </rPh>
    <rPh sb="12" eb="13">
      <t>トモナ</t>
    </rPh>
    <rPh sb="14" eb="16">
      <t>バアイ</t>
    </rPh>
    <rPh sb="19" eb="21">
      <t>ソウチョウ</t>
    </rPh>
    <rPh sb="21" eb="23">
      <t>ゾウブン</t>
    </rPh>
    <phoneticPr fontId="1"/>
  </si>
  <si>
    <t>イ　移動支援（身体介護を伴う場合）　（夜間増分）</t>
    <rPh sb="2" eb="4">
      <t>イドウ</t>
    </rPh>
    <rPh sb="4" eb="6">
      <t>シエン</t>
    </rPh>
    <rPh sb="7" eb="9">
      <t>シンタイ</t>
    </rPh>
    <rPh sb="9" eb="11">
      <t>カイゴ</t>
    </rPh>
    <rPh sb="12" eb="13">
      <t>トモナ</t>
    </rPh>
    <rPh sb="14" eb="16">
      <t>バアイ</t>
    </rPh>
    <rPh sb="19" eb="21">
      <t>ヤカン</t>
    </rPh>
    <rPh sb="21" eb="23">
      <t>ゾウブン</t>
    </rPh>
    <phoneticPr fontId="1"/>
  </si>
  <si>
    <t>移動（伴う）日中１．０・夜間１．０・深夜０．５・２人</t>
    <rPh sb="25" eb="26">
      <t>ヒト</t>
    </rPh>
    <phoneticPr fontId="1"/>
  </si>
  <si>
    <t>移動（伴う）日中１．０・夜間１．０・深夜１．０・２人</t>
    <rPh sb="25" eb="26">
      <t>ヒト</t>
    </rPh>
    <phoneticPr fontId="1"/>
  </si>
  <si>
    <t>移動（伴う）日中１．５・夜間１．０・深夜０．５・２人</t>
    <rPh sb="25" eb="26">
      <t>ヒト</t>
    </rPh>
    <phoneticPr fontId="1"/>
  </si>
  <si>
    <t>移動（伴う）日中０．５・夜間０．５・深夜０．５・２人</t>
    <rPh sb="25" eb="26">
      <t>ヒト</t>
    </rPh>
    <phoneticPr fontId="1"/>
  </si>
  <si>
    <t>移動（伴う）日中０．５・夜間０．５・深夜１．０・２人</t>
    <rPh sb="25" eb="26">
      <t>ヒト</t>
    </rPh>
    <phoneticPr fontId="1"/>
  </si>
  <si>
    <t>移動（伴う）日中０．５・夜間０．５・深夜１．５・２人</t>
    <rPh sb="25" eb="26">
      <t>ヒト</t>
    </rPh>
    <phoneticPr fontId="1"/>
  </si>
  <si>
    <t>移動（伴う）日中０．５・夜間０．５・深夜２．０・２人</t>
    <rPh sb="25" eb="26">
      <t>ヒト</t>
    </rPh>
    <phoneticPr fontId="1"/>
  </si>
  <si>
    <t>移動（伴う）日中１．０・夜間０．５・深夜０．５・２人</t>
    <rPh sb="25" eb="26">
      <t>ヒト</t>
    </rPh>
    <phoneticPr fontId="1"/>
  </si>
  <si>
    <t>移動（伴う）日中１．０・夜間０．５・深夜１．０・２人</t>
    <rPh sb="25" eb="26">
      <t>ヒト</t>
    </rPh>
    <phoneticPr fontId="1"/>
  </si>
  <si>
    <t>移動（伴う）日中１．０・夜間０．５・深夜１．５・２人</t>
    <rPh sb="25" eb="26">
      <t>ヒト</t>
    </rPh>
    <phoneticPr fontId="1"/>
  </si>
  <si>
    <t>移動（伴う）日中１．５・夜間０．５・深夜０．５・２人</t>
    <rPh sb="25" eb="26">
      <t>ヒト</t>
    </rPh>
    <phoneticPr fontId="1"/>
  </si>
  <si>
    <t>移動（伴う）日中１．５・夜間０．５・深夜１．０・２人</t>
    <rPh sb="25" eb="26">
      <t>ヒト</t>
    </rPh>
    <phoneticPr fontId="1"/>
  </si>
  <si>
    <t>移動（伴う）日中２．０・夜間０．５・深夜０．５・２人</t>
    <rPh sb="25" eb="26">
      <t>ヒト</t>
    </rPh>
    <phoneticPr fontId="1"/>
  </si>
  <si>
    <t>移動（伴う）早朝０．５・日中２．０・夜間０．５・２人</t>
    <rPh sb="25" eb="26">
      <t>ヒト</t>
    </rPh>
    <phoneticPr fontId="1"/>
  </si>
  <si>
    <t>移動（伴う）日中増０．５</t>
    <rPh sb="6" eb="7">
      <t>ヒ</t>
    </rPh>
    <rPh sb="7" eb="8">
      <t>チュウ</t>
    </rPh>
    <rPh sb="8" eb="9">
      <t>ゾウ</t>
    </rPh>
    <phoneticPr fontId="1"/>
  </si>
  <si>
    <t>移動（伴う）日中増０．５・２人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</si>
  <si>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移動（伴う）日中増１．０</t>
    <rPh sb="6" eb="7">
      <t>ヒ</t>
    </rPh>
    <rPh sb="7" eb="8">
      <t>チュウ</t>
    </rPh>
    <rPh sb="8" eb="9">
      <t>ゾウ</t>
    </rPh>
    <phoneticPr fontId="1"/>
  </si>
  <si>
    <t>移動（伴う）日中増１．０・２人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</si>
  <si>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移動（伴う）日中増１．５</t>
    <rPh sb="6" eb="7">
      <t>ヒ</t>
    </rPh>
    <rPh sb="7" eb="8">
      <t>チュウ</t>
    </rPh>
    <rPh sb="8" eb="9">
      <t>ゾウ</t>
    </rPh>
    <phoneticPr fontId="1"/>
  </si>
  <si>
    <t>移動（伴う）日中増１．５・２人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</si>
  <si>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移動（伴う）日中増２．０</t>
    <rPh sb="6" eb="7">
      <t>ヒ</t>
    </rPh>
    <rPh sb="7" eb="8">
      <t>チュウ</t>
    </rPh>
    <rPh sb="8" eb="9">
      <t>ゾウ</t>
    </rPh>
    <phoneticPr fontId="1"/>
  </si>
  <si>
    <t>移動（伴う）日中増２．０・２人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</si>
  <si>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移動（伴う）日中増２．５</t>
    <rPh sb="6" eb="7">
      <t>ヒ</t>
    </rPh>
    <rPh sb="7" eb="8">
      <t>チュウ</t>
    </rPh>
    <rPh sb="8" eb="9">
      <t>ゾウ</t>
    </rPh>
    <phoneticPr fontId="1"/>
  </si>
  <si>
    <t>移動（伴う）日中増２．５・２人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</si>
  <si>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移動（伴う）日中増３．０</t>
    <rPh sb="6" eb="7">
      <t>ヒ</t>
    </rPh>
    <rPh sb="7" eb="8">
      <t>チュウ</t>
    </rPh>
    <rPh sb="8" eb="9">
      <t>ゾウ</t>
    </rPh>
    <phoneticPr fontId="1"/>
  </si>
  <si>
    <t>移動（伴う）日中増３．０・２人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</si>
  <si>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移動（伴う）日中増３．５</t>
    <rPh sb="6" eb="7">
      <t>ヒ</t>
    </rPh>
    <rPh sb="7" eb="8">
      <t>チュウ</t>
    </rPh>
    <rPh sb="8" eb="9">
      <t>ゾウ</t>
    </rPh>
    <phoneticPr fontId="1"/>
  </si>
  <si>
    <t>移動（伴う）日中増３．５・２人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</si>
  <si>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移動（伴う）日中増４．０</t>
    <rPh sb="6" eb="7">
      <t>ヒ</t>
    </rPh>
    <rPh sb="7" eb="8">
      <t>チュウ</t>
    </rPh>
    <rPh sb="8" eb="9">
      <t>ゾウ</t>
    </rPh>
    <phoneticPr fontId="1"/>
  </si>
  <si>
    <t>移動（伴う）日中増４．０・２人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</si>
  <si>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移動（伴う）日中増４．５</t>
    <rPh sb="6" eb="7">
      <t>ヒ</t>
    </rPh>
    <rPh sb="7" eb="8">
      <t>チュウ</t>
    </rPh>
    <rPh sb="8" eb="9">
      <t>ゾウ</t>
    </rPh>
    <phoneticPr fontId="1"/>
  </si>
  <si>
    <t>移動（伴う）日中増４．５・２人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</si>
  <si>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移動（伴う）日中増５．０</t>
    <rPh sb="6" eb="7">
      <t>ヒ</t>
    </rPh>
    <rPh sb="7" eb="8">
      <t>チュウ</t>
    </rPh>
    <rPh sb="8" eb="9">
      <t>ゾウ</t>
    </rPh>
    <phoneticPr fontId="1"/>
  </si>
  <si>
    <t>移動（伴う）日中増５．０・２人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</si>
  <si>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移動（伴う）日中増５．５</t>
    <rPh sb="6" eb="7">
      <t>ヒ</t>
    </rPh>
    <rPh sb="7" eb="8">
      <t>チュウ</t>
    </rPh>
    <rPh sb="8" eb="9">
      <t>ゾウ</t>
    </rPh>
    <phoneticPr fontId="1"/>
  </si>
  <si>
    <t>移動（伴う）日中増５．５・２人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</si>
  <si>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移動（伴う）日中増６．０</t>
    <rPh sb="6" eb="7">
      <t>ヒ</t>
    </rPh>
    <rPh sb="7" eb="8">
      <t>チュウ</t>
    </rPh>
    <rPh sb="8" eb="9">
      <t>ゾウ</t>
    </rPh>
    <phoneticPr fontId="1"/>
  </si>
  <si>
    <t>移動（伴う）日中増６．０・２人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</si>
  <si>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移動（伴う）日中増６．５</t>
    <rPh sb="6" eb="7">
      <t>ヒ</t>
    </rPh>
    <rPh sb="7" eb="8">
      <t>チュウ</t>
    </rPh>
    <rPh sb="8" eb="9">
      <t>ゾウ</t>
    </rPh>
    <phoneticPr fontId="1"/>
  </si>
  <si>
    <t>移動（伴う）日中増６．５・２人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</si>
  <si>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移動（伴う）日中増７．０</t>
    <rPh sb="6" eb="7">
      <t>ヒ</t>
    </rPh>
    <rPh sb="7" eb="8">
      <t>チュウ</t>
    </rPh>
    <rPh sb="8" eb="9">
      <t>ゾウ</t>
    </rPh>
    <phoneticPr fontId="1"/>
  </si>
  <si>
    <t>移動（伴う）日中増７．０・２人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</si>
  <si>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移動（伴う）日中増７．５</t>
    <rPh sb="6" eb="7">
      <t>ヒ</t>
    </rPh>
    <rPh sb="7" eb="8">
      <t>チュウ</t>
    </rPh>
    <rPh sb="8" eb="9">
      <t>ゾウ</t>
    </rPh>
    <phoneticPr fontId="1"/>
  </si>
  <si>
    <t>移動（伴う）日中増７．５・２人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</si>
  <si>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移動（伴う）日中増８．０</t>
    <rPh sb="6" eb="7">
      <t>ヒ</t>
    </rPh>
    <rPh sb="7" eb="8">
      <t>チュウ</t>
    </rPh>
    <rPh sb="8" eb="9">
      <t>ゾウ</t>
    </rPh>
    <phoneticPr fontId="1"/>
  </si>
  <si>
    <t>移動（伴う）日中増８．０・２人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</si>
  <si>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移動（伴う）日中増８．５</t>
    <rPh sb="6" eb="7">
      <t>ヒ</t>
    </rPh>
    <rPh sb="7" eb="8">
      <t>チュウ</t>
    </rPh>
    <rPh sb="8" eb="9">
      <t>ゾウ</t>
    </rPh>
    <phoneticPr fontId="1"/>
  </si>
  <si>
    <t>移動（伴う）日中増８．５・２人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</si>
  <si>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移動（伴う）日中増９．０</t>
    <rPh sb="6" eb="7">
      <t>ヒ</t>
    </rPh>
    <rPh sb="7" eb="8">
      <t>チュウ</t>
    </rPh>
    <rPh sb="8" eb="9">
      <t>ゾウ</t>
    </rPh>
    <phoneticPr fontId="1"/>
  </si>
  <si>
    <t>移動（伴う）日中増９．０・２人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</si>
  <si>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移動（伴う）日中増９．５</t>
    <rPh sb="6" eb="7">
      <t>ヒ</t>
    </rPh>
    <rPh sb="7" eb="8">
      <t>チュウ</t>
    </rPh>
    <rPh sb="8" eb="9">
      <t>ゾウ</t>
    </rPh>
    <phoneticPr fontId="1"/>
  </si>
  <si>
    <t>移動（伴う）日中増９．５・２人</t>
    <rPh sb="6" eb="7">
      <t>ヒ</t>
    </rPh>
    <rPh sb="7" eb="8">
      <t>チュウ</t>
    </rPh>
    <rPh sb="8" eb="9">
      <t>ゾウ</t>
    </rPh>
    <rPh sb="14" eb="15">
      <t>ヒト</t>
    </rPh>
    <phoneticPr fontId="1"/>
  </si>
  <si>
    <t>移動（伴う）日中増１０．０</t>
    <rPh sb="6" eb="7">
      <t>ヒ</t>
    </rPh>
    <rPh sb="7" eb="8">
      <t>チュウ</t>
    </rPh>
    <rPh sb="8" eb="9">
      <t>ゾウ</t>
    </rPh>
    <phoneticPr fontId="1"/>
  </si>
  <si>
    <t>移動（伴う）日中増１０．０・２人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</si>
  <si>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移動（伴う）日中増１０．５</t>
    <rPh sb="6" eb="7">
      <t>ヒ</t>
    </rPh>
    <rPh sb="7" eb="8">
      <t>チュウ</t>
    </rPh>
    <rPh sb="8" eb="9">
      <t>ゾウ</t>
    </rPh>
    <phoneticPr fontId="1"/>
  </si>
  <si>
    <t>移動（伴う）日中増１０．５・２人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</si>
  <si>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移動（伴う）早朝増０．５</t>
    <rPh sb="8" eb="9">
      <t>ゾウ</t>
    </rPh>
    <phoneticPr fontId="1"/>
  </si>
  <si>
    <t>移動（伴う）早朝増０．５・２人</t>
    <rPh sb="8" eb="9">
      <t>ゾウ</t>
    </rPh>
    <rPh sb="14" eb="15">
      <t>ヒト</t>
    </rPh>
    <phoneticPr fontId="1"/>
  </si>
  <si>
    <t>移動（伴う）早朝増１．０</t>
    <rPh sb="8" eb="9">
      <t>ゾウ</t>
    </rPh>
    <phoneticPr fontId="1"/>
  </si>
  <si>
    <t>移動（伴う）早朝増１．０・２人</t>
    <rPh sb="8" eb="9">
      <t>ゾウ</t>
    </rPh>
    <rPh sb="14" eb="15">
      <t>ヒト</t>
    </rPh>
    <phoneticPr fontId="1"/>
  </si>
  <si>
    <t>移動（伴う）早朝増１．５</t>
    <rPh sb="8" eb="9">
      <t>ゾウ</t>
    </rPh>
    <phoneticPr fontId="1"/>
  </si>
  <si>
    <t>移動（伴う）早朝増１．５・２人</t>
    <rPh sb="8" eb="9">
      <t>ゾウ</t>
    </rPh>
    <rPh sb="14" eb="15">
      <t>ヒト</t>
    </rPh>
    <phoneticPr fontId="1"/>
  </si>
  <si>
    <t>移動（伴う）早朝増２．０</t>
    <rPh sb="8" eb="9">
      <t>ゾウ</t>
    </rPh>
    <phoneticPr fontId="1"/>
  </si>
  <si>
    <t>移動（伴う）早朝増２．０・２人</t>
    <rPh sb="8" eb="9">
      <t>ゾウ</t>
    </rPh>
    <rPh sb="14" eb="15">
      <t>ヒト</t>
    </rPh>
    <phoneticPr fontId="1"/>
  </si>
  <si>
    <t>移動（伴う）早朝増２．５</t>
    <rPh sb="8" eb="9">
      <t>ゾウ</t>
    </rPh>
    <phoneticPr fontId="1"/>
  </si>
  <si>
    <t>移動（伴う）早朝増２．５・２人</t>
    <rPh sb="8" eb="9">
      <t>ゾウ</t>
    </rPh>
    <rPh sb="14" eb="15">
      <t>ヒト</t>
    </rPh>
    <phoneticPr fontId="1"/>
  </si>
  <si>
    <t>移動（伴う）夜間増０．５</t>
    <rPh sb="8" eb="9">
      <t>ゾウ</t>
    </rPh>
    <phoneticPr fontId="1"/>
  </si>
  <si>
    <t>移動（伴う）夜間増０．５・２人</t>
    <rPh sb="8" eb="9">
      <t>ゾウ</t>
    </rPh>
    <rPh sb="14" eb="15">
      <t>ヒト</t>
    </rPh>
    <phoneticPr fontId="1"/>
  </si>
  <si>
    <t>移動（伴う）夜間増１．０</t>
    <rPh sb="8" eb="9">
      <t>ゾウ</t>
    </rPh>
    <phoneticPr fontId="1"/>
  </si>
  <si>
    <t>移動（伴う）夜間増１．０・２人</t>
    <rPh sb="8" eb="9">
      <t>ゾウ</t>
    </rPh>
    <rPh sb="14" eb="15">
      <t>ヒト</t>
    </rPh>
    <phoneticPr fontId="1"/>
  </si>
  <si>
    <t>移動（伴う）夜間増１．５</t>
    <rPh sb="8" eb="9">
      <t>ゾウ</t>
    </rPh>
    <phoneticPr fontId="1"/>
  </si>
  <si>
    <t>移動（伴う）夜間増１．５・２人</t>
    <rPh sb="8" eb="9">
      <t>ゾウ</t>
    </rPh>
    <rPh sb="14" eb="15">
      <t>ヒト</t>
    </rPh>
    <phoneticPr fontId="1"/>
  </si>
  <si>
    <t>移動（伴う）夜間増２．０</t>
    <rPh sb="8" eb="9">
      <t>ゾウ</t>
    </rPh>
    <phoneticPr fontId="1"/>
  </si>
  <si>
    <t>移動（伴う）夜間増２．０・２人</t>
    <rPh sb="8" eb="9">
      <t>ゾウ</t>
    </rPh>
    <rPh sb="14" eb="15">
      <t>ヒト</t>
    </rPh>
    <phoneticPr fontId="1"/>
  </si>
  <si>
    <t>移動（伴う）夜間増２．５</t>
    <rPh sb="8" eb="9">
      <t>ゾウ</t>
    </rPh>
    <phoneticPr fontId="1"/>
  </si>
  <si>
    <t>移動（伴う）夜間増２．５・２人</t>
    <rPh sb="8" eb="9">
      <t>ゾウ</t>
    </rPh>
    <rPh sb="14" eb="15">
      <t>ヒト</t>
    </rPh>
    <phoneticPr fontId="1"/>
  </si>
  <si>
    <t>移動（伴う）夜間増３．０</t>
    <rPh sb="8" eb="9">
      <t>ゾウ</t>
    </rPh>
    <phoneticPr fontId="1"/>
  </si>
  <si>
    <t>移動（伴う）夜間増３．０・２人</t>
    <rPh sb="8" eb="9">
      <t>ゾウ</t>
    </rPh>
    <rPh sb="14" eb="15">
      <t>ヒト</t>
    </rPh>
    <phoneticPr fontId="1"/>
  </si>
  <si>
    <t>移動（伴う）夜間増３．５</t>
    <rPh sb="8" eb="9">
      <t>ゾウ</t>
    </rPh>
    <phoneticPr fontId="1"/>
  </si>
  <si>
    <t>移動（伴う）夜間増３．５・２人</t>
    <rPh sb="8" eb="9">
      <t>ゾウ</t>
    </rPh>
    <rPh sb="14" eb="15">
      <t>ヒト</t>
    </rPh>
    <phoneticPr fontId="1"/>
  </si>
  <si>
    <t>(21)日中
 １０時間以上
 １０時間３０分未満</t>
    <rPh sb="10" eb="12">
      <t>ジカン</t>
    </rPh>
    <rPh sb="12" eb="14">
      <t>イジョウ</t>
    </rPh>
    <rPh sb="18" eb="20">
      <t>ジカン</t>
    </rPh>
    <rPh sb="22" eb="23">
      <t>フン</t>
    </rPh>
    <rPh sb="23" eb="25">
      <t>ミマン</t>
    </rPh>
    <phoneticPr fontId="1"/>
  </si>
  <si>
    <t>移動（伴ず）日中０．７５</t>
    <rPh sb="6" eb="7">
      <t>ヒ</t>
    </rPh>
    <rPh sb="7" eb="8">
      <t>チュウ</t>
    </rPh>
    <phoneticPr fontId="1"/>
  </si>
  <si>
    <t>移動（伴ず）日中０．７５・２人</t>
    <rPh sb="6" eb="7">
      <t>ヒ</t>
    </rPh>
    <rPh sb="7" eb="8">
      <t>チュウ</t>
    </rPh>
    <rPh sb="14" eb="15">
      <t>ヒト</t>
    </rPh>
    <phoneticPr fontId="1"/>
  </si>
  <si>
    <t>移動（伴ず）日中０．７５・グループ</t>
    <rPh sb="6" eb="7">
      <t>ヒ</t>
    </rPh>
    <rPh sb="7" eb="8">
      <t>チュウ</t>
    </rPh>
    <phoneticPr fontId="1"/>
  </si>
  <si>
    <t>移動（伴ず）日中１．２５</t>
    <rPh sb="6" eb="7">
      <t>ヒ</t>
    </rPh>
    <rPh sb="7" eb="8">
      <t>チュウ</t>
    </rPh>
    <phoneticPr fontId="1"/>
  </si>
  <si>
    <t>移動（伴ず）日中１．２５・２人</t>
    <rPh sb="6" eb="7">
      <t>ヒ</t>
    </rPh>
    <rPh sb="7" eb="8">
      <t>チュウ</t>
    </rPh>
    <rPh sb="14" eb="15">
      <t>ヒト</t>
    </rPh>
    <phoneticPr fontId="1"/>
  </si>
  <si>
    <t>移動（伴ず）日中１．２５・グループ</t>
    <rPh sb="6" eb="7">
      <t>ヒ</t>
    </rPh>
    <rPh sb="7" eb="8">
      <t>チュウ</t>
    </rPh>
    <phoneticPr fontId="1"/>
  </si>
  <si>
    <t>移動（伴ず）日中１．７５</t>
    <rPh sb="6" eb="7">
      <t>ヒ</t>
    </rPh>
    <rPh sb="7" eb="8">
      <t>チュウ</t>
    </rPh>
    <phoneticPr fontId="1"/>
  </si>
  <si>
    <t>移動（伴ず）日中１．７５・２人</t>
    <rPh sb="6" eb="7">
      <t>ヒ</t>
    </rPh>
    <rPh sb="7" eb="8">
      <t>チュウ</t>
    </rPh>
    <rPh sb="14" eb="15">
      <t>ヒト</t>
    </rPh>
    <phoneticPr fontId="1"/>
  </si>
  <si>
    <t>移動（伴ず）日中１．７５・グループ</t>
    <rPh sb="6" eb="7">
      <t>ヒ</t>
    </rPh>
    <rPh sb="7" eb="8">
      <t>チュウ</t>
    </rPh>
    <phoneticPr fontId="1"/>
  </si>
  <si>
    <t>移動（伴ず）日中２．２５</t>
    <rPh sb="6" eb="7">
      <t>ヒ</t>
    </rPh>
    <rPh sb="7" eb="8">
      <t>チュウ</t>
    </rPh>
    <phoneticPr fontId="1"/>
  </si>
  <si>
    <t>移動（伴ず）日中２．２５・２人</t>
    <rPh sb="6" eb="7">
      <t>ヒ</t>
    </rPh>
    <rPh sb="7" eb="8">
      <t>チュウ</t>
    </rPh>
    <rPh sb="14" eb="15">
      <t>ヒト</t>
    </rPh>
    <phoneticPr fontId="1"/>
  </si>
  <si>
    <t>移動（伴ず）日中２．２５・グループ</t>
    <rPh sb="6" eb="7">
      <t>ヒ</t>
    </rPh>
    <rPh sb="7" eb="8">
      <t>チュウ</t>
    </rPh>
    <phoneticPr fontId="1"/>
  </si>
  <si>
    <t>移動（伴ず）日中２．７５</t>
    <rPh sb="6" eb="7">
      <t>ヒ</t>
    </rPh>
    <rPh sb="7" eb="8">
      <t>チュウ</t>
    </rPh>
    <phoneticPr fontId="1"/>
  </si>
  <si>
    <t>移動（伴ず）日中２．７５・２人</t>
    <rPh sb="6" eb="7">
      <t>ヒ</t>
    </rPh>
    <rPh sb="7" eb="8">
      <t>チュウ</t>
    </rPh>
    <rPh sb="14" eb="15">
      <t>ヒト</t>
    </rPh>
    <phoneticPr fontId="1"/>
  </si>
  <si>
    <t>移動（伴ず）日中２．７５・グループ</t>
    <rPh sb="6" eb="7">
      <t>ヒ</t>
    </rPh>
    <rPh sb="7" eb="8">
      <t>チュウ</t>
    </rPh>
    <phoneticPr fontId="1"/>
  </si>
  <si>
    <t>移動（伴ず）日中３．２５</t>
    <rPh sb="6" eb="7">
      <t>ヒ</t>
    </rPh>
    <rPh sb="7" eb="8">
      <t>チュウ</t>
    </rPh>
    <phoneticPr fontId="1"/>
  </si>
  <si>
    <t>移動（伴ず）日中３．２５・２人</t>
    <rPh sb="6" eb="7">
      <t>ヒ</t>
    </rPh>
    <rPh sb="7" eb="8">
      <t>チュウ</t>
    </rPh>
    <rPh sb="14" eb="15">
      <t>ヒト</t>
    </rPh>
    <phoneticPr fontId="1"/>
  </si>
  <si>
    <t>移動（伴ず）日中３．２５・グループ</t>
    <rPh sb="6" eb="7">
      <t>ヒ</t>
    </rPh>
    <rPh sb="7" eb="8">
      <t>チュウ</t>
    </rPh>
    <phoneticPr fontId="1"/>
  </si>
  <si>
    <t>移動（伴ず）日中３．７５</t>
    <rPh sb="6" eb="7">
      <t>ヒ</t>
    </rPh>
    <rPh sb="7" eb="8">
      <t>チュウ</t>
    </rPh>
    <phoneticPr fontId="1"/>
  </si>
  <si>
    <t>移動（伴ず）日中３．７５・２人</t>
    <rPh sb="6" eb="7">
      <t>ヒ</t>
    </rPh>
    <rPh sb="7" eb="8">
      <t>チュウ</t>
    </rPh>
    <rPh sb="14" eb="15">
      <t>ヒト</t>
    </rPh>
    <phoneticPr fontId="1"/>
  </si>
  <si>
    <t>移動（伴ず）日中３．７５・グループ</t>
    <rPh sb="6" eb="7">
      <t>ヒ</t>
    </rPh>
    <rPh sb="7" eb="8">
      <t>チュウ</t>
    </rPh>
    <phoneticPr fontId="1"/>
  </si>
  <si>
    <t>移動（伴ず）日中４．２５</t>
    <rPh sb="6" eb="7">
      <t>ヒ</t>
    </rPh>
    <rPh sb="7" eb="8">
      <t>チュウ</t>
    </rPh>
    <phoneticPr fontId="1"/>
  </si>
  <si>
    <t>移動（伴ず）日中４．２５・２人</t>
    <rPh sb="6" eb="7">
      <t>ヒ</t>
    </rPh>
    <rPh sb="7" eb="8">
      <t>チュウ</t>
    </rPh>
    <rPh sb="14" eb="15">
      <t>ヒト</t>
    </rPh>
    <phoneticPr fontId="1"/>
  </si>
  <si>
    <t>移動（伴ず）日中４．２５・グループ</t>
    <rPh sb="6" eb="7">
      <t>ヒ</t>
    </rPh>
    <rPh sb="7" eb="8">
      <t>チュウ</t>
    </rPh>
    <phoneticPr fontId="1"/>
  </si>
  <si>
    <t>移動（伴ず）日中４．７５</t>
    <rPh sb="6" eb="7">
      <t>ヒ</t>
    </rPh>
    <rPh sb="7" eb="8">
      <t>チュウ</t>
    </rPh>
    <phoneticPr fontId="1"/>
  </si>
  <si>
    <t>移動（伴ず）日中４．７５・２人</t>
    <rPh sb="6" eb="7">
      <t>ヒ</t>
    </rPh>
    <rPh sb="7" eb="8">
      <t>チュウ</t>
    </rPh>
    <rPh sb="14" eb="15">
      <t>ヒト</t>
    </rPh>
    <phoneticPr fontId="1"/>
  </si>
  <si>
    <t>移動（伴ず）日中４．７５・グループ</t>
    <rPh sb="6" eb="7">
      <t>ヒ</t>
    </rPh>
    <rPh sb="7" eb="8">
      <t>チュウ</t>
    </rPh>
    <phoneticPr fontId="1"/>
  </si>
  <si>
    <t>移動（伴ず）日中５．２５</t>
    <rPh sb="6" eb="7">
      <t>ヒ</t>
    </rPh>
    <rPh sb="7" eb="8">
      <t>チュウ</t>
    </rPh>
    <phoneticPr fontId="1"/>
  </si>
  <si>
    <t>移動（伴ず）日中５．２５・２人</t>
    <rPh sb="6" eb="7">
      <t>ヒ</t>
    </rPh>
    <rPh sb="7" eb="8">
      <t>チュウ</t>
    </rPh>
    <rPh sb="14" eb="15">
      <t>ヒト</t>
    </rPh>
    <phoneticPr fontId="1"/>
  </si>
  <si>
    <t>移動（伴ず）日中５．２５・グループ</t>
    <rPh sb="6" eb="7">
      <t>ヒ</t>
    </rPh>
    <rPh sb="7" eb="8">
      <t>チュウ</t>
    </rPh>
    <phoneticPr fontId="1"/>
  </si>
  <si>
    <t>移動（伴ず）日中５．７５</t>
    <rPh sb="6" eb="7">
      <t>ヒ</t>
    </rPh>
    <rPh sb="7" eb="8">
      <t>チュウ</t>
    </rPh>
    <phoneticPr fontId="1"/>
  </si>
  <si>
    <t>移動（伴ず）日中５．７５・２人</t>
    <rPh sb="6" eb="7">
      <t>ヒ</t>
    </rPh>
    <rPh sb="7" eb="8">
      <t>チュウ</t>
    </rPh>
    <rPh sb="14" eb="15">
      <t>ヒト</t>
    </rPh>
    <phoneticPr fontId="1"/>
  </si>
  <si>
    <t>移動（伴ず）日中５．７５・グループ</t>
    <rPh sb="6" eb="7">
      <t>ヒ</t>
    </rPh>
    <rPh sb="7" eb="8">
      <t>チュウ</t>
    </rPh>
    <phoneticPr fontId="1"/>
  </si>
  <si>
    <t>移動（伴ず）日中６．２５</t>
    <rPh sb="6" eb="7">
      <t>ヒ</t>
    </rPh>
    <rPh sb="7" eb="8">
      <t>チュウ</t>
    </rPh>
    <phoneticPr fontId="1"/>
  </si>
  <si>
    <t>移動（伴ず）日中６．２５・２人</t>
    <rPh sb="6" eb="7">
      <t>ヒ</t>
    </rPh>
    <rPh sb="7" eb="8">
      <t>チュウ</t>
    </rPh>
    <rPh sb="14" eb="15">
      <t>ヒト</t>
    </rPh>
    <phoneticPr fontId="1"/>
  </si>
  <si>
    <t>移動（伴ず）日中６．２５・グループ</t>
    <rPh sb="6" eb="7">
      <t>ヒ</t>
    </rPh>
    <rPh sb="7" eb="8">
      <t>チュウ</t>
    </rPh>
    <phoneticPr fontId="1"/>
  </si>
  <si>
    <t>移動（伴ず）日中６．７５</t>
    <rPh sb="6" eb="7">
      <t>ヒ</t>
    </rPh>
    <rPh sb="7" eb="8">
      <t>チュウ</t>
    </rPh>
    <phoneticPr fontId="1"/>
  </si>
  <si>
    <t>移動（伴ず）日中６．７５・２人</t>
    <rPh sb="6" eb="7">
      <t>ヒ</t>
    </rPh>
    <rPh sb="7" eb="8">
      <t>チュウ</t>
    </rPh>
    <rPh sb="14" eb="15">
      <t>ヒト</t>
    </rPh>
    <phoneticPr fontId="1"/>
  </si>
  <si>
    <t>移動（伴ず）日中６．７５・グループ</t>
    <rPh sb="6" eb="7">
      <t>ヒ</t>
    </rPh>
    <rPh sb="7" eb="8">
      <t>チュウ</t>
    </rPh>
    <phoneticPr fontId="1"/>
  </si>
  <si>
    <t>移動（伴ず）日中７．２５</t>
    <rPh sb="6" eb="7">
      <t>ヒ</t>
    </rPh>
    <rPh sb="7" eb="8">
      <t>チュウ</t>
    </rPh>
    <phoneticPr fontId="1"/>
  </si>
  <si>
    <t>移動（伴ず）日中７．２５・２人</t>
    <rPh sb="6" eb="7">
      <t>ヒ</t>
    </rPh>
    <rPh sb="7" eb="8">
      <t>チュウ</t>
    </rPh>
    <rPh sb="14" eb="15">
      <t>ヒト</t>
    </rPh>
    <phoneticPr fontId="1"/>
  </si>
  <si>
    <t>移動（伴ず）日中７．２５・グループ</t>
    <rPh sb="6" eb="7">
      <t>ヒ</t>
    </rPh>
    <rPh sb="7" eb="8">
      <t>チュウ</t>
    </rPh>
    <phoneticPr fontId="1"/>
  </si>
  <si>
    <t>移動（伴ず）日中７．７５</t>
    <rPh sb="6" eb="7">
      <t>ヒ</t>
    </rPh>
    <rPh sb="7" eb="8">
      <t>チュウ</t>
    </rPh>
    <phoneticPr fontId="1"/>
  </si>
  <si>
    <t>移動（伴ず）日中７．７５・２人</t>
    <rPh sb="6" eb="7">
      <t>ヒ</t>
    </rPh>
    <rPh sb="7" eb="8">
      <t>チュウ</t>
    </rPh>
    <rPh sb="14" eb="15">
      <t>ヒト</t>
    </rPh>
    <phoneticPr fontId="1"/>
  </si>
  <si>
    <t>移動（伴ず）日中７．７５・グループ</t>
    <rPh sb="6" eb="7">
      <t>ヒ</t>
    </rPh>
    <rPh sb="7" eb="8">
      <t>チュウ</t>
    </rPh>
    <phoneticPr fontId="1"/>
  </si>
  <si>
    <t>移動（伴ず）日中８．２５</t>
    <rPh sb="6" eb="7">
      <t>ヒ</t>
    </rPh>
    <rPh sb="7" eb="8">
      <t>チュウ</t>
    </rPh>
    <phoneticPr fontId="1"/>
  </si>
  <si>
    <t>移動（伴ず）日中８．２５・２人</t>
    <rPh sb="6" eb="7">
      <t>ヒ</t>
    </rPh>
    <rPh sb="7" eb="8">
      <t>チュウ</t>
    </rPh>
    <rPh sb="14" eb="15">
      <t>ヒト</t>
    </rPh>
    <phoneticPr fontId="1"/>
  </si>
  <si>
    <t>移動（伴ず）日中８．２５・グループ</t>
    <rPh sb="6" eb="7">
      <t>ヒ</t>
    </rPh>
    <rPh sb="7" eb="8">
      <t>チュウ</t>
    </rPh>
    <phoneticPr fontId="1"/>
  </si>
  <si>
    <t>移動（伴ず）日中８．７５</t>
    <rPh sb="6" eb="7">
      <t>ヒ</t>
    </rPh>
    <rPh sb="7" eb="8">
      <t>チュウ</t>
    </rPh>
    <phoneticPr fontId="1"/>
  </si>
  <si>
    <t>移動（伴ず）日中８．７５・２人</t>
    <rPh sb="6" eb="7">
      <t>ヒ</t>
    </rPh>
    <rPh sb="7" eb="8">
      <t>チュウ</t>
    </rPh>
    <rPh sb="14" eb="15">
      <t>ヒト</t>
    </rPh>
    <phoneticPr fontId="1"/>
  </si>
  <si>
    <t>移動（伴ず）日中８．７５・グループ</t>
    <rPh sb="6" eb="7">
      <t>ヒ</t>
    </rPh>
    <rPh sb="7" eb="8">
      <t>チュウ</t>
    </rPh>
    <phoneticPr fontId="1"/>
  </si>
  <si>
    <t>移動（伴ず）日中９．２５</t>
    <rPh sb="6" eb="7">
      <t>ヒ</t>
    </rPh>
    <rPh sb="7" eb="8">
      <t>チュウ</t>
    </rPh>
    <phoneticPr fontId="1"/>
  </si>
  <si>
    <t>移動（伴ず）日中９．２５・２人</t>
    <rPh sb="6" eb="7">
      <t>ヒ</t>
    </rPh>
    <rPh sb="7" eb="8">
      <t>チュウ</t>
    </rPh>
    <rPh sb="14" eb="15">
      <t>ヒト</t>
    </rPh>
    <phoneticPr fontId="1"/>
  </si>
  <si>
    <t>移動（伴ず）日中９．２５・グループ</t>
    <rPh sb="6" eb="7">
      <t>ヒ</t>
    </rPh>
    <rPh sb="7" eb="8">
      <t>チュウ</t>
    </rPh>
    <phoneticPr fontId="1"/>
  </si>
  <si>
    <t>移動（伴ず）日中９．７５</t>
    <rPh sb="6" eb="7">
      <t>ヒ</t>
    </rPh>
    <rPh sb="7" eb="8">
      <t>チュウ</t>
    </rPh>
    <phoneticPr fontId="1"/>
  </si>
  <si>
    <t>移動（伴ず）日中９．７５・２人</t>
    <rPh sb="6" eb="7">
      <t>ヒ</t>
    </rPh>
    <rPh sb="7" eb="8">
      <t>チュウ</t>
    </rPh>
    <rPh sb="14" eb="15">
      <t>ヒト</t>
    </rPh>
    <phoneticPr fontId="1"/>
  </si>
  <si>
    <t>移動（伴ず）日中９．７５・グループ</t>
    <rPh sb="6" eb="7">
      <t>ヒ</t>
    </rPh>
    <rPh sb="7" eb="8">
      <t>チュウ</t>
    </rPh>
    <phoneticPr fontId="1"/>
  </si>
  <si>
    <t>移動（伴ず）日中１０．２５</t>
    <rPh sb="6" eb="7">
      <t>ヒ</t>
    </rPh>
    <rPh sb="7" eb="8">
      <t>チュウ</t>
    </rPh>
    <phoneticPr fontId="1"/>
  </si>
  <si>
    <t>移動（伴ず）日中１０．２５・２人</t>
    <rPh sb="6" eb="7">
      <t>ヒ</t>
    </rPh>
    <rPh sb="7" eb="8">
      <t>チュウ</t>
    </rPh>
    <rPh sb="15" eb="16">
      <t>ヒト</t>
    </rPh>
    <phoneticPr fontId="1"/>
  </si>
  <si>
    <t>移動（伴ず）日中１０．２５・グループ</t>
    <rPh sb="6" eb="7">
      <t>ヒ</t>
    </rPh>
    <rPh sb="7" eb="8">
      <t>チュウ</t>
    </rPh>
    <phoneticPr fontId="1"/>
  </si>
  <si>
    <t>(1)日中
 ３０分以上
 ４５分未満</t>
    <rPh sb="9" eb="10">
      <t>フン</t>
    </rPh>
    <rPh sb="10" eb="12">
      <t>イジョウ</t>
    </rPh>
    <rPh sb="16" eb="17">
      <t>フン</t>
    </rPh>
    <rPh sb="17" eb="19">
      <t>ミマン</t>
    </rPh>
    <phoneticPr fontId="1"/>
  </si>
  <si>
    <t>(3)日中
 ４５分以上
 １時間未満</t>
    <rPh sb="9" eb="10">
      <t>フン</t>
    </rPh>
    <rPh sb="10" eb="12">
      <t>イジョウ</t>
    </rPh>
    <rPh sb="15" eb="17">
      <t>ジカン</t>
    </rPh>
    <rPh sb="17" eb="19">
      <t>ミマン</t>
    </rPh>
    <phoneticPr fontId="1"/>
  </si>
  <si>
    <t>(4)日中
 １時間以上
 １時間１５分未満</t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</si>
  <si>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(8)日中
 ２時間以上
 ２時間１５分未満</t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</si>
  <si>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(11)日中
 ２時間４５分以上
 ３時間未満</t>
    <rPh sb="9" eb="11">
      <t>ジカン</t>
    </rPh>
    <rPh sb="13" eb="14">
      <t>フン</t>
    </rPh>
    <rPh sb="14" eb="16">
      <t>イジョウ</t>
    </rPh>
    <rPh sb="19" eb="21">
      <t>ジカン</t>
    </rPh>
    <rPh sb="21" eb="23">
      <t>ミマン</t>
    </rPh>
    <phoneticPr fontId="1"/>
  </si>
  <si>
    <t>(12)日中
 ３時間以上
 ３時間１５分未満</t>
    <rPh sb="9" eb="11">
      <t>ジカン</t>
    </rPh>
    <rPh sb="11" eb="13">
      <t>イジョウ</t>
    </rPh>
    <rPh sb="16" eb="18">
      <t>ジカン</t>
    </rPh>
    <rPh sb="20" eb="21">
      <t>フン</t>
    </rPh>
    <rPh sb="21" eb="23">
      <t>ミマン</t>
    </rPh>
    <phoneticPr fontId="1"/>
  </si>
  <si>
    <t>(15)日中
 ３時間４５分以上
 ４時間未満</t>
    <rPh sb="9" eb="11">
      <t>ジカン</t>
    </rPh>
    <rPh sb="13" eb="14">
      <t>フン</t>
    </rPh>
    <rPh sb="14" eb="16">
      <t>イジョウ</t>
    </rPh>
    <rPh sb="19" eb="21">
      <t>ジカン</t>
    </rPh>
    <rPh sb="21" eb="23">
      <t>ミマン</t>
    </rPh>
    <phoneticPr fontId="1"/>
  </si>
  <si>
    <t>移動（伴ず）早朝１．２５・２人</t>
    <rPh sb="14" eb="15">
      <t>ヒト</t>
    </rPh>
    <phoneticPr fontId="1"/>
  </si>
  <si>
    <t>移動（伴ず）早朝２．２５・２人</t>
    <rPh sb="14" eb="15">
      <t>ヒト</t>
    </rPh>
    <phoneticPr fontId="1"/>
  </si>
  <si>
    <t>移動（伴ず）早朝０．７５・２人</t>
    <rPh sb="14" eb="15">
      <t>ヒト</t>
    </rPh>
    <phoneticPr fontId="1"/>
  </si>
  <si>
    <t>移動（伴ず）早朝１．７５・２人</t>
    <rPh sb="14" eb="15">
      <t>ヒト</t>
    </rPh>
    <phoneticPr fontId="1"/>
  </si>
  <si>
    <t>(3)早朝
 ４５分以上
 １時間未満</t>
    <rPh sb="9" eb="10">
      <t>フン</t>
    </rPh>
    <rPh sb="10" eb="12">
      <t>イジョウ</t>
    </rPh>
    <rPh sb="15" eb="17">
      <t>ジカン</t>
    </rPh>
    <rPh sb="17" eb="19">
      <t>ミマン</t>
    </rPh>
    <phoneticPr fontId="1"/>
  </si>
  <si>
    <t>(4)早朝
 １時間以上
 １時間１５分未満</t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</si>
  <si>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(8)早朝
 ２時間以上
 ２時間１５分未満</t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</si>
  <si>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移動（伴ず）夜間０．７５・２人</t>
    <rPh sb="14" eb="15">
      <t>ヒト</t>
    </rPh>
    <phoneticPr fontId="1"/>
  </si>
  <si>
    <t>移動（伴ず）夜間１．２５・２人</t>
    <rPh sb="14" eb="15">
      <t>ヒト</t>
    </rPh>
    <phoneticPr fontId="1"/>
  </si>
  <si>
    <t>移動（伴ず）夜間１．７５・２人</t>
    <rPh sb="14" eb="15">
      <t>ヒト</t>
    </rPh>
    <phoneticPr fontId="1"/>
  </si>
  <si>
    <t>移動（伴ず）夜間２．２５・２人</t>
    <rPh sb="14" eb="15">
      <t>ヒト</t>
    </rPh>
    <phoneticPr fontId="1"/>
  </si>
  <si>
    <t>移動（伴ず）夜間２．７５・２人</t>
    <rPh sb="14" eb="15">
      <t>ヒト</t>
    </rPh>
    <phoneticPr fontId="1"/>
  </si>
  <si>
    <t>移動（伴ず）夜間３．２５・２人</t>
    <rPh sb="14" eb="15">
      <t>ヒト</t>
    </rPh>
    <phoneticPr fontId="1"/>
  </si>
  <si>
    <t>移動（伴ず）夜間３．７５・２人</t>
    <rPh sb="14" eb="15">
      <t>ヒト</t>
    </rPh>
    <phoneticPr fontId="1"/>
  </si>
  <si>
    <t>移動（伴ず）夜間４．２５・２人</t>
    <rPh sb="14" eb="15">
      <t>ヒト</t>
    </rPh>
    <phoneticPr fontId="1"/>
  </si>
  <si>
    <t>(3)夜間
 ４５分以上
 １時間未満</t>
    <rPh sb="9" eb="10">
      <t>フン</t>
    </rPh>
    <rPh sb="10" eb="12">
      <t>イジョウ</t>
    </rPh>
    <rPh sb="15" eb="17">
      <t>ジカン</t>
    </rPh>
    <rPh sb="17" eb="19">
      <t>ミマン</t>
    </rPh>
    <phoneticPr fontId="1"/>
  </si>
  <si>
    <t>(4)夜間
 １時間以上
 １時間１５分未満</t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</si>
  <si>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(8)夜間
 ２時間以上
 ２時間１５分未満</t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</si>
  <si>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(11)夜間
 ２時間４５分以上
 ３時間未満</t>
    <rPh sb="9" eb="11">
      <t>ジカン</t>
    </rPh>
    <rPh sb="13" eb="14">
      <t>フン</t>
    </rPh>
    <rPh sb="14" eb="16">
      <t>イジョウ</t>
    </rPh>
    <rPh sb="19" eb="21">
      <t>ジカン</t>
    </rPh>
    <rPh sb="21" eb="23">
      <t>ミマン</t>
    </rPh>
    <phoneticPr fontId="1"/>
  </si>
  <si>
    <t>(12)夜間
 ３時間以上
 ３時間１５分未満</t>
    <rPh sb="9" eb="11">
      <t>ジカン</t>
    </rPh>
    <rPh sb="11" eb="13">
      <t>イジョウ</t>
    </rPh>
    <rPh sb="16" eb="18">
      <t>ジカン</t>
    </rPh>
    <rPh sb="20" eb="21">
      <t>フン</t>
    </rPh>
    <rPh sb="21" eb="23">
      <t>ミマン</t>
    </rPh>
    <phoneticPr fontId="1"/>
  </si>
  <si>
    <t>(15)夜間
 ３時間４５分以上
 ４時間未満</t>
    <rPh sb="9" eb="11">
      <t>ジカン</t>
    </rPh>
    <rPh sb="13" eb="14">
      <t>フン</t>
    </rPh>
    <rPh sb="14" eb="16">
      <t>イジョウ</t>
    </rPh>
    <rPh sb="19" eb="21">
      <t>ジカン</t>
    </rPh>
    <rPh sb="21" eb="23">
      <t>ミマン</t>
    </rPh>
    <phoneticPr fontId="1"/>
  </si>
  <si>
    <t>移動（伴ず）深夜０．７５・２人</t>
    <rPh sb="14" eb="15">
      <t>ヒト</t>
    </rPh>
    <phoneticPr fontId="1"/>
  </si>
  <si>
    <t>移動（伴ず）深夜１．２５・２人</t>
    <rPh sb="14" eb="15">
      <t>ヒト</t>
    </rPh>
    <phoneticPr fontId="1"/>
  </si>
  <si>
    <t>移動（伴ず）深夜１．７５・２人</t>
    <rPh sb="14" eb="15">
      <t>ヒト</t>
    </rPh>
    <phoneticPr fontId="1"/>
  </si>
  <si>
    <t>移動（伴ず）深夜２．２５・２人</t>
    <rPh sb="14" eb="15">
      <t>ヒト</t>
    </rPh>
    <phoneticPr fontId="1"/>
  </si>
  <si>
    <t>移動（伴ず）深夜２．７５・２人</t>
    <rPh sb="14" eb="15">
      <t>ヒト</t>
    </rPh>
    <phoneticPr fontId="1"/>
  </si>
  <si>
    <t>移動（伴ず）深夜３．２５・２人</t>
    <rPh sb="14" eb="15">
      <t>ヒト</t>
    </rPh>
    <phoneticPr fontId="1"/>
  </si>
  <si>
    <t>移動（伴ず）深夜３．７５・２人</t>
    <rPh sb="14" eb="15">
      <t>ヒト</t>
    </rPh>
    <phoneticPr fontId="1"/>
  </si>
  <si>
    <t>移動（伴ず）深夜４．２５・２人</t>
    <rPh sb="14" eb="15">
      <t>ヒト</t>
    </rPh>
    <phoneticPr fontId="1"/>
  </si>
  <si>
    <t>移動（伴ず）深夜４．７５・２人</t>
    <rPh sb="14" eb="15">
      <t>ヒト</t>
    </rPh>
    <phoneticPr fontId="1"/>
  </si>
  <si>
    <t>移動（伴ず）深夜５．２５・２人</t>
    <rPh sb="14" eb="15">
      <t>ヒト</t>
    </rPh>
    <phoneticPr fontId="1"/>
  </si>
  <si>
    <t>移動（伴ず）深夜５．７５・２人</t>
    <rPh sb="14" eb="15">
      <t>ヒト</t>
    </rPh>
    <phoneticPr fontId="1"/>
  </si>
  <si>
    <t>移動（伴ず）深夜６．２５・２人</t>
    <rPh sb="14" eb="15">
      <t>ヒト</t>
    </rPh>
    <phoneticPr fontId="1"/>
  </si>
  <si>
    <t>(3)深夜
 ４５分以上
 １時間未満</t>
    <rPh sb="9" eb="10">
      <t>フン</t>
    </rPh>
    <rPh sb="10" eb="12">
      <t>イジョウ</t>
    </rPh>
    <rPh sb="15" eb="17">
      <t>ジカン</t>
    </rPh>
    <rPh sb="17" eb="19">
      <t>ミマン</t>
    </rPh>
    <phoneticPr fontId="1"/>
  </si>
  <si>
    <t>(4)深夜
 １時間以上
 １時間１５分未満</t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</si>
  <si>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(8)深夜
 ２時間以上
 ２時間１５分未満</t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</si>
  <si>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(11)深夜
 ２時間４５分以上
 ３時間未満</t>
    <rPh sb="9" eb="11">
      <t>ジカン</t>
    </rPh>
    <rPh sb="13" eb="14">
      <t>フン</t>
    </rPh>
    <rPh sb="14" eb="16">
      <t>イジョウ</t>
    </rPh>
    <rPh sb="19" eb="21">
      <t>ジカン</t>
    </rPh>
    <rPh sb="21" eb="23">
      <t>ミマン</t>
    </rPh>
    <phoneticPr fontId="1"/>
  </si>
  <si>
    <t>(12)深夜
 ３時間以上
 ３時間１５分未満</t>
    <rPh sb="9" eb="11">
      <t>ジカン</t>
    </rPh>
    <rPh sb="11" eb="13">
      <t>イジョウ</t>
    </rPh>
    <rPh sb="16" eb="18">
      <t>ジカン</t>
    </rPh>
    <rPh sb="20" eb="21">
      <t>フン</t>
    </rPh>
    <rPh sb="21" eb="23">
      <t>ミマン</t>
    </rPh>
    <phoneticPr fontId="1"/>
  </si>
  <si>
    <t>(15)深夜
 ３時間４５分以上
 ４時間未満</t>
    <rPh sb="9" eb="11">
      <t>ジカン</t>
    </rPh>
    <rPh sb="13" eb="14">
      <t>フン</t>
    </rPh>
    <rPh sb="14" eb="16">
      <t>イジョウ</t>
    </rPh>
    <rPh sb="19" eb="21">
      <t>ジカン</t>
    </rPh>
    <rPh sb="21" eb="23">
      <t>ミマン</t>
    </rPh>
    <phoneticPr fontId="1"/>
  </si>
  <si>
    <t>移動（伴ず）深夜０．５・早朝０．２５</t>
    <rPh sb="6" eb="8">
      <t>シンヤ</t>
    </rPh>
    <rPh sb="12" eb="14">
      <t>ソウチョウ</t>
    </rPh>
    <phoneticPr fontId="1"/>
  </si>
  <si>
    <t>移動（伴ず）深夜０．５・早朝０．２５・２人</t>
    <rPh sb="6" eb="8">
      <t>シンヤ</t>
    </rPh>
    <rPh sb="12" eb="14">
      <t>ソウチョウ</t>
    </rPh>
    <phoneticPr fontId="1"/>
  </si>
  <si>
    <t>移動（伴ず）深夜０．５・早朝０．２５・グループ</t>
    <rPh sb="6" eb="8">
      <t>シンヤ</t>
    </rPh>
    <rPh sb="12" eb="14">
      <t>ソウチョウ</t>
    </rPh>
    <phoneticPr fontId="1"/>
  </si>
  <si>
    <t>移動（伴ず）深夜０．５・早朝０．７５</t>
    <rPh sb="6" eb="8">
      <t>シンヤ</t>
    </rPh>
    <rPh sb="12" eb="14">
      <t>ソウチョウ</t>
    </rPh>
    <phoneticPr fontId="1"/>
  </si>
  <si>
    <t>移動（伴ず）深夜０．５・早朝０．７５・２人</t>
    <rPh sb="6" eb="8">
      <t>シンヤ</t>
    </rPh>
    <rPh sb="12" eb="14">
      <t>ソウチョウ</t>
    </rPh>
    <phoneticPr fontId="1"/>
  </si>
  <si>
    <t>移動（伴ず）深夜０．５・早朝０．７５・グループ</t>
    <rPh sb="6" eb="8">
      <t>シンヤ</t>
    </rPh>
    <rPh sb="12" eb="14">
      <t>ソウチョウ</t>
    </rPh>
    <phoneticPr fontId="1"/>
  </si>
  <si>
    <t>(一)早朝
 １５分未満</t>
    <rPh sb="1" eb="2">
      <t>イチ</t>
    </rPh>
    <rPh sb="3" eb="5">
      <t>ソウチョウ</t>
    </rPh>
    <rPh sb="9" eb="10">
      <t>フン</t>
    </rPh>
    <rPh sb="10" eb="12">
      <t>ミマン</t>
    </rPh>
    <phoneticPr fontId="1"/>
  </si>
  <si>
    <t>移動（伴ず）深夜０．７５・早朝０．２５</t>
    <rPh sb="6" eb="8">
      <t>シンヤ</t>
    </rPh>
    <rPh sb="13" eb="15">
      <t>ソウチョウ</t>
    </rPh>
    <phoneticPr fontId="1"/>
  </si>
  <si>
    <t>移動（伴ず）深夜０．７５・早朝０．２５・２人</t>
    <rPh sb="6" eb="8">
      <t>シンヤ</t>
    </rPh>
    <rPh sb="13" eb="15">
      <t>ソウチョウ</t>
    </rPh>
    <phoneticPr fontId="1"/>
  </si>
  <si>
    <t>移動（伴ず）深夜０．７５・早朝０．２５・グループ</t>
    <rPh sb="6" eb="8">
      <t>シンヤ</t>
    </rPh>
    <rPh sb="13" eb="15">
      <t>ソウチョウ</t>
    </rPh>
    <phoneticPr fontId="1"/>
  </si>
  <si>
    <t>移動（伴ず）深夜０．７５・早朝０．５</t>
    <rPh sb="6" eb="8">
      <t>シンヤ</t>
    </rPh>
    <rPh sb="13" eb="15">
      <t>ソウチョウ</t>
    </rPh>
    <phoneticPr fontId="1"/>
  </si>
  <si>
    <t>移動（伴ず）深夜０．７５・早朝０．５・２人</t>
    <rPh sb="6" eb="8">
      <t>シンヤ</t>
    </rPh>
    <rPh sb="13" eb="15">
      <t>ソウチョウ</t>
    </rPh>
    <phoneticPr fontId="1"/>
  </si>
  <si>
    <t>移動（伴ず）深夜０．７５・早朝０．５・グループ</t>
    <rPh sb="6" eb="8">
      <t>シンヤ</t>
    </rPh>
    <rPh sb="13" eb="15">
      <t>ソウチョウ</t>
    </rPh>
    <phoneticPr fontId="1"/>
  </si>
  <si>
    <t>移動（伴ず）深夜０．７５・早朝０．７５</t>
    <rPh sb="6" eb="8">
      <t>シンヤ</t>
    </rPh>
    <rPh sb="13" eb="15">
      <t>ソウチョウ</t>
    </rPh>
    <phoneticPr fontId="1"/>
  </si>
  <si>
    <t>移動（伴ず）深夜０．７５・早朝０．７５・２人</t>
    <rPh sb="6" eb="8">
      <t>シンヤ</t>
    </rPh>
    <rPh sb="13" eb="15">
      <t>ソウチョウ</t>
    </rPh>
    <phoneticPr fontId="1"/>
  </si>
  <si>
    <t>移動（伴ず）深夜０．７５・早朝０．７５・グループ</t>
    <rPh sb="6" eb="8">
      <t>シンヤ</t>
    </rPh>
    <rPh sb="13" eb="15">
      <t>ソウチョウ</t>
    </rPh>
    <phoneticPr fontId="1"/>
  </si>
  <si>
    <t>移動（伴ず）深夜１．０・早朝０．２５</t>
    <rPh sb="6" eb="8">
      <t>シンヤ</t>
    </rPh>
    <rPh sb="12" eb="14">
      <t>ソウチョウ</t>
    </rPh>
    <phoneticPr fontId="1"/>
  </si>
  <si>
    <t>移動（伴ず）深夜１．０・早朝０．２５・２人</t>
    <rPh sb="6" eb="8">
      <t>シンヤ</t>
    </rPh>
    <rPh sb="12" eb="14">
      <t>ソウチョウ</t>
    </rPh>
    <phoneticPr fontId="1"/>
  </si>
  <si>
    <t>移動（伴ず）深夜１．０・早朝０．２５・グループ</t>
    <rPh sb="6" eb="8">
      <t>シンヤ</t>
    </rPh>
    <rPh sb="12" eb="14">
      <t>ソウチョウ</t>
    </rPh>
    <phoneticPr fontId="1"/>
  </si>
  <si>
    <t>移動（伴ず）深夜１．２５・早朝０．２５</t>
    <rPh sb="6" eb="8">
      <t>シンヤ</t>
    </rPh>
    <rPh sb="13" eb="15">
      <t>ソウチョウ</t>
    </rPh>
    <phoneticPr fontId="1"/>
  </si>
  <si>
    <t>移動（伴ず）深夜１．２５・早朝０．２５・２人</t>
    <rPh sb="6" eb="8">
      <t>シンヤ</t>
    </rPh>
    <rPh sb="13" eb="15">
      <t>ソウチョウ</t>
    </rPh>
    <phoneticPr fontId="1"/>
  </si>
  <si>
    <t>移動（伴ず）深夜１．２５・早朝０．２５・グループ</t>
    <rPh sb="6" eb="8">
      <t>シンヤ</t>
    </rPh>
    <rPh sb="13" eb="15">
      <t>ソウチョウ</t>
    </rPh>
    <phoneticPr fontId="1"/>
  </si>
  <si>
    <t>(一)日中
 １５分未満</t>
    <rPh sb="1" eb="2">
      <t>イチ</t>
    </rPh>
    <rPh sb="3" eb="4">
      <t>ヒ</t>
    </rPh>
    <rPh sb="4" eb="5">
      <t>チュウ</t>
    </rPh>
    <rPh sb="9" eb="10">
      <t>フン</t>
    </rPh>
    <rPh sb="10" eb="12">
      <t>ミマン</t>
    </rPh>
    <phoneticPr fontId="1"/>
  </si>
  <si>
    <t>(一)日中
 １５分以上
 ３０分未満</t>
    <rPh sb="1" eb="2">
      <t>イチ</t>
    </rPh>
    <rPh sb="3" eb="4">
      <t>ヒ</t>
    </rPh>
    <rPh sb="4" eb="5">
      <t>チュウ</t>
    </rPh>
    <rPh sb="9" eb="12">
      <t>フンイジョウ</t>
    </rPh>
    <rPh sb="16" eb="17">
      <t>フン</t>
    </rPh>
    <rPh sb="17" eb="19">
      <t>ミマン</t>
    </rPh>
    <phoneticPr fontId="1"/>
  </si>
  <si>
    <t>(一)日中
 ３０分以上
 ４５分未満</t>
    <rPh sb="1" eb="2">
      <t>イチ</t>
    </rPh>
    <rPh sb="3" eb="4">
      <t>ヒ</t>
    </rPh>
    <rPh sb="4" eb="5">
      <t>チュウ</t>
    </rPh>
    <rPh sb="9" eb="10">
      <t>フン</t>
    </rPh>
    <rPh sb="10" eb="12">
      <t>イジョウ</t>
    </rPh>
    <rPh sb="16" eb="17">
      <t>フン</t>
    </rPh>
    <rPh sb="17" eb="19">
      <t>ミマン</t>
    </rPh>
    <phoneticPr fontId="1"/>
  </si>
  <si>
    <t>(ニ)日中
 ４５分以上
 １時間未満</t>
    <rPh sb="3" eb="4">
      <t>ヒ</t>
    </rPh>
    <rPh sb="4" eb="5">
      <t>チュウ</t>
    </rPh>
    <rPh sb="9" eb="10">
      <t>フン</t>
    </rPh>
    <rPh sb="10" eb="12">
      <t>イジョウ</t>
    </rPh>
    <rPh sb="15" eb="17">
      <t>ジカン</t>
    </rPh>
    <rPh sb="17" eb="19">
      <t>ミマン</t>
    </rPh>
    <phoneticPr fontId="1"/>
  </si>
  <si>
    <t>(1)早朝
 ３０分以上
 ４５分未満</t>
    <rPh sb="3" eb="5">
      <t>ソウチョウ</t>
    </rPh>
    <rPh sb="9" eb="10">
      <t>フン</t>
    </rPh>
    <rPh sb="10" eb="12">
      <t>イジョウ</t>
    </rPh>
    <rPh sb="16" eb="17">
      <t>フン</t>
    </rPh>
    <rPh sb="17" eb="19">
      <t>ミマン</t>
    </rPh>
    <phoneticPr fontId="1"/>
  </si>
  <si>
    <t>(1)早朝
 ４５分以上
 １時間未満</t>
    <rPh sb="3" eb="5">
      <t>ソウチョウ</t>
    </rPh>
    <rPh sb="9" eb="10">
      <t>フン</t>
    </rPh>
    <rPh sb="10" eb="12">
      <t>イジョウ</t>
    </rPh>
    <rPh sb="15" eb="17">
      <t>ジカン</t>
    </rPh>
    <rPh sb="17" eb="19">
      <t>ミマン</t>
    </rPh>
    <phoneticPr fontId="1"/>
  </si>
  <si>
    <t>(1)早朝
 １時間以上
 １時間１５分未満</t>
    <rPh sb="3" eb="5">
      <t>ソウチョウ</t>
    </rPh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</si>
  <si>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(一)夜間
 １５分未満</t>
    <rPh sb="1" eb="2">
      <t>イチ</t>
    </rPh>
    <rPh sb="9" eb="10">
      <t>フン</t>
    </rPh>
    <rPh sb="10" eb="12">
      <t>ミマン</t>
    </rPh>
    <phoneticPr fontId="1"/>
  </si>
  <si>
    <t>(二)夜間
 １５分以上
 ３０分未満</t>
    <rPh sb="1" eb="2">
      <t>２</t>
    </rPh>
    <rPh sb="9" eb="10">
      <t>フン</t>
    </rPh>
    <rPh sb="10" eb="12">
      <t>イジョウ</t>
    </rPh>
    <rPh sb="16" eb="17">
      <t>フン</t>
    </rPh>
    <rPh sb="17" eb="19">
      <t>ミマン</t>
    </rPh>
    <phoneticPr fontId="1"/>
  </si>
  <si>
    <t>(三)夜間
 ３０分以上
 ４５分未満</t>
    <rPh sb="1" eb="2">
      <t>３</t>
    </rPh>
    <rPh sb="9" eb="10">
      <t>フン</t>
    </rPh>
    <rPh sb="10" eb="12">
      <t>イジョウ</t>
    </rPh>
    <rPh sb="16" eb="17">
      <t>フン</t>
    </rPh>
    <rPh sb="17" eb="19">
      <t>ミマン</t>
    </rPh>
    <phoneticPr fontId="1"/>
  </si>
  <si>
    <t>(四)夜間
 ４５分以上
 1時間未満</t>
    <rPh sb="1" eb="2">
      <t>４</t>
    </rPh>
    <rPh sb="9" eb="10">
      <t>フン</t>
    </rPh>
    <rPh sb="10" eb="12">
      <t>イジョウ</t>
    </rPh>
    <rPh sb="15" eb="17">
      <t>ジカン</t>
    </rPh>
    <rPh sb="17" eb="19">
      <t>ミマン</t>
    </rPh>
    <phoneticPr fontId="1"/>
  </si>
  <si>
    <t>(一)深夜
 １５分未満</t>
    <rPh sb="1" eb="2">
      <t>イチ</t>
    </rPh>
    <rPh sb="9" eb="10">
      <t>フン</t>
    </rPh>
    <rPh sb="10" eb="12">
      <t>ミマン</t>
    </rPh>
    <phoneticPr fontId="1"/>
  </si>
  <si>
    <t>(2)夜間
 ３０分以上
 ４５分未満</t>
    <rPh sb="9" eb="10">
      <t>フン</t>
    </rPh>
    <rPh sb="10" eb="12">
      <t>イジョウ</t>
    </rPh>
    <rPh sb="16" eb="17">
      <t>フン</t>
    </rPh>
    <rPh sb="17" eb="19">
      <t>ミマン</t>
    </rPh>
    <phoneticPr fontId="1"/>
  </si>
  <si>
    <t>(二)深夜
 １５分以上
 ３０分未満</t>
    <rPh sb="1" eb="2">
      <t>２</t>
    </rPh>
    <rPh sb="9" eb="10">
      <t>フン</t>
    </rPh>
    <rPh sb="10" eb="12">
      <t>イジョウ</t>
    </rPh>
    <rPh sb="16" eb="17">
      <t>フン</t>
    </rPh>
    <rPh sb="17" eb="19">
      <t>ミマン</t>
    </rPh>
    <phoneticPr fontId="1"/>
  </si>
  <si>
    <t>(三)深夜
 ３０分以上
 ４５分未満</t>
    <rPh sb="1" eb="2">
      <t>３</t>
    </rPh>
    <rPh sb="9" eb="10">
      <t>フン</t>
    </rPh>
    <rPh sb="10" eb="12">
      <t>イジョウ</t>
    </rPh>
    <rPh sb="16" eb="17">
      <t>フン</t>
    </rPh>
    <rPh sb="17" eb="19">
      <t>ミマン</t>
    </rPh>
    <phoneticPr fontId="1"/>
  </si>
  <si>
    <t>(四)深夜
 ４５分以上
 1時間未満</t>
    <rPh sb="1" eb="2">
      <t>４</t>
    </rPh>
    <rPh sb="9" eb="10">
      <t>フン</t>
    </rPh>
    <rPh sb="10" eb="12">
      <t>イジョウ</t>
    </rPh>
    <rPh sb="15" eb="17">
      <t>ジカン</t>
    </rPh>
    <rPh sb="17" eb="19">
      <t>ミマン</t>
    </rPh>
    <phoneticPr fontId="1"/>
  </si>
  <si>
    <t>(2)深夜
 ３０分以上
 ４５分未満</t>
    <rPh sb="3" eb="5">
      <t>シンヤ</t>
    </rPh>
    <rPh sb="9" eb="10">
      <t>フン</t>
    </rPh>
    <rPh sb="10" eb="12">
      <t>イジョウ</t>
    </rPh>
    <rPh sb="16" eb="17">
      <t>フン</t>
    </rPh>
    <rPh sb="17" eb="19">
      <t>ミマン</t>
    </rPh>
    <phoneticPr fontId="1"/>
  </si>
  <si>
    <t>(3)深夜
 ４５分以上
 １時間未満</t>
    <rPh sb="3" eb="5">
      <t>シンヤ</t>
    </rPh>
    <rPh sb="9" eb="10">
      <t>フン</t>
    </rPh>
    <rPh sb="10" eb="12">
      <t>イジョウ</t>
    </rPh>
    <rPh sb="15" eb="17">
      <t>ジカン</t>
    </rPh>
    <rPh sb="17" eb="19">
      <t>ミマン</t>
    </rPh>
    <phoneticPr fontId="1"/>
  </si>
  <si>
    <t>(4)深夜
 １時間以上
 １時間１５分未満</t>
    <rPh sb="3" eb="5">
      <t>シンヤ</t>
    </rPh>
    <rPh sb="8" eb="10">
      <t>ジカン</t>
    </rPh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</si>
  <si>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(二)深夜
 １５分以上
 ３０分未満</t>
    <rPh sb="1" eb="2">
      <t>２</t>
    </rPh>
    <rPh sb="9" eb="12">
      <t>フンイジョウ</t>
    </rPh>
    <rPh sb="16" eb="17">
      <t>フン</t>
    </rPh>
    <rPh sb="17" eb="19">
      <t>ミマン</t>
    </rPh>
    <phoneticPr fontId="1"/>
  </si>
  <si>
    <t>移動（伴ず）深夜０．５・早朝０．２５・日中０．５</t>
    <rPh sb="6" eb="8">
      <t>シンヤ</t>
    </rPh>
    <rPh sb="12" eb="14">
      <t>ソウチョウ</t>
    </rPh>
    <rPh sb="19" eb="20">
      <t>ヒ</t>
    </rPh>
    <rPh sb="20" eb="21">
      <t>チュウ</t>
    </rPh>
    <phoneticPr fontId="1"/>
  </si>
  <si>
    <t>移動（伴ず）深夜０．５・早朝０．２５・日中０．５・２人</t>
    <rPh sb="6" eb="8">
      <t>シンヤ</t>
    </rPh>
    <rPh sb="12" eb="14">
      <t>ソウチョウ</t>
    </rPh>
    <rPh sb="19" eb="20">
      <t>ヒ</t>
    </rPh>
    <rPh sb="20" eb="21">
      <t>チュウ</t>
    </rPh>
    <rPh sb="26" eb="27">
      <t>ヒト</t>
    </rPh>
    <phoneticPr fontId="1"/>
  </si>
  <si>
    <t>移動（伴ず）深夜０．５・早朝０．２５・日中０．５・グループ</t>
    <rPh sb="6" eb="8">
      <t>シンヤ</t>
    </rPh>
    <rPh sb="12" eb="14">
      <t>ソウチョウ</t>
    </rPh>
    <rPh sb="19" eb="20">
      <t>ヒ</t>
    </rPh>
    <rPh sb="20" eb="21">
      <t>チュウ</t>
    </rPh>
    <phoneticPr fontId="1"/>
  </si>
  <si>
    <t>移動（伴ず）深夜０．５・早朝０．２５・日中０．２５</t>
    <rPh sb="6" eb="8">
      <t>シンヤ</t>
    </rPh>
    <rPh sb="12" eb="14">
      <t>ソウチョウ</t>
    </rPh>
    <rPh sb="19" eb="20">
      <t>ヒ</t>
    </rPh>
    <rPh sb="20" eb="21">
      <t>チュウ</t>
    </rPh>
    <phoneticPr fontId="1"/>
  </si>
  <si>
    <t>移動（伴ず）深夜０．５・早朝０．２５・日中０．２５・２人</t>
    <rPh sb="6" eb="8">
      <t>シンヤ</t>
    </rPh>
    <rPh sb="12" eb="14">
      <t>ソウチョウ</t>
    </rPh>
    <rPh sb="19" eb="20">
      <t>ヒ</t>
    </rPh>
    <rPh sb="20" eb="21">
      <t>チュウ</t>
    </rPh>
    <rPh sb="27" eb="28">
      <t>ヒト</t>
    </rPh>
    <phoneticPr fontId="1"/>
  </si>
  <si>
    <t>移動（伴ず）深夜０．５・早朝０．２５・日中０．２５・グループ</t>
    <rPh sb="6" eb="8">
      <t>シンヤ</t>
    </rPh>
    <rPh sb="12" eb="14">
      <t>ソウチョウ</t>
    </rPh>
    <rPh sb="19" eb="20">
      <t>ヒ</t>
    </rPh>
    <rPh sb="20" eb="21">
      <t>チュウ</t>
    </rPh>
    <phoneticPr fontId="1"/>
  </si>
  <si>
    <t>移動（伴ず）深夜０．５・早朝０．２５・日中０．７５</t>
    <rPh sb="6" eb="8">
      <t>シンヤ</t>
    </rPh>
    <rPh sb="12" eb="14">
      <t>ソウチョウ</t>
    </rPh>
    <rPh sb="19" eb="20">
      <t>ヒ</t>
    </rPh>
    <rPh sb="20" eb="21">
      <t>チュウ</t>
    </rPh>
    <phoneticPr fontId="1"/>
  </si>
  <si>
    <t>移動（伴ず）深夜０．５・早朝０．２５・日中０．７５・２人</t>
    <rPh sb="6" eb="8">
      <t>シンヤ</t>
    </rPh>
    <rPh sb="12" eb="14">
      <t>ソウチョウ</t>
    </rPh>
    <rPh sb="19" eb="20">
      <t>ヒ</t>
    </rPh>
    <rPh sb="20" eb="21">
      <t>チュウ</t>
    </rPh>
    <rPh sb="27" eb="28">
      <t>ヒト</t>
    </rPh>
    <phoneticPr fontId="1"/>
  </si>
  <si>
    <t>移動（伴ず）深夜０．５・早朝０．２５・日中０．７５・グループ</t>
    <rPh sb="6" eb="8">
      <t>シンヤ</t>
    </rPh>
    <rPh sb="12" eb="14">
      <t>ソウチョウ</t>
    </rPh>
    <rPh sb="19" eb="20">
      <t>ヒ</t>
    </rPh>
    <rPh sb="20" eb="21">
      <t>チュウ</t>
    </rPh>
    <phoneticPr fontId="1"/>
  </si>
  <si>
    <t>移動（伴ず）深夜０．５・早朝０．５・日中０．２５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</si>
  <si>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移動（伴ず）深夜０．５・早朝０．５・日中０．２５・２人</t>
    <rPh sb="6" eb="8">
      <t>シンヤ</t>
    </rPh>
    <rPh sb="12" eb="14">
      <t>ソウチョウ</t>
    </rPh>
    <rPh sb="18" eb="19">
      <t>ヒ</t>
    </rPh>
    <rPh sb="19" eb="20">
      <t>チュウ</t>
    </rPh>
    <rPh sb="26" eb="27">
      <t>ヒト</t>
    </rPh>
    <phoneticPr fontId="1"/>
  </si>
  <si>
    <t>移動（伴ず）深夜０．５・早朝０．５・日中０．２５・グループ</t>
    <rPh sb="6" eb="8">
      <t>シンヤ</t>
    </rPh>
    <rPh sb="12" eb="14">
      <t>ソウチョウ</t>
    </rPh>
    <rPh sb="18" eb="19">
      <t>ヒ</t>
    </rPh>
    <rPh sb="19" eb="20">
      <t>チュウ</t>
    </rPh>
    <phoneticPr fontId="1"/>
  </si>
  <si>
    <t>移動（伴ず）深夜０．５・早朝０．７５・日中０．２５</t>
    <rPh sb="6" eb="8">
      <t>シンヤ</t>
    </rPh>
    <rPh sb="12" eb="14">
      <t>ソウチョウ</t>
    </rPh>
    <rPh sb="19" eb="20">
      <t>ヒ</t>
    </rPh>
    <rPh sb="20" eb="21">
      <t>チュウ</t>
    </rPh>
    <phoneticPr fontId="1"/>
  </si>
  <si>
    <t>移動（伴ず）深夜０．５・早朝０．７５・日中０．２５・２人</t>
    <rPh sb="6" eb="8">
      <t>シンヤ</t>
    </rPh>
    <rPh sb="12" eb="14">
      <t>ソウチョウ</t>
    </rPh>
    <rPh sb="19" eb="20">
      <t>ヒ</t>
    </rPh>
    <rPh sb="20" eb="21">
      <t>チュウ</t>
    </rPh>
    <rPh sb="27" eb="28">
      <t>ヒト</t>
    </rPh>
    <phoneticPr fontId="1"/>
  </si>
  <si>
    <t>移動（伴ず）深夜０．５・早朝０．７５・日中０．２５・グループ</t>
    <rPh sb="6" eb="8">
      <t>シンヤ</t>
    </rPh>
    <rPh sb="12" eb="14">
      <t>ソウチョウ</t>
    </rPh>
    <rPh sb="19" eb="20">
      <t>ヒ</t>
    </rPh>
    <rPh sb="20" eb="21">
      <t>チュウ</t>
    </rPh>
    <phoneticPr fontId="1"/>
  </si>
  <si>
    <t>移動（伴ず）深夜０．７５・早朝０．２５・日中０．２５</t>
    <rPh sb="6" eb="8">
      <t>シンヤ</t>
    </rPh>
    <rPh sb="13" eb="15">
      <t>ソウチョウ</t>
    </rPh>
    <rPh sb="20" eb="21">
      <t>ヒ</t>
    </rPh>
    <rPh sb="21" eb="22">
      <t>チュウ</t>
    </rPh>
    <phoneticPr fontId="1"/>
  </si>
  <si>
    <t>移動（伴ず）深夜０．７５・早朝０．２５・日中０．２５・２人</t>
    <rPh sb="6" eb="8">
      <t>シンヤ</t>
    </rPh>
    <rPh sb="13" eb="15">
      <t>ソウチョウ</t>
    </rPh>
    <rPh sb="20" eb="21">
      <t>ヒ</t>
    </rPh>
    <rPh sb="21" eb="22">
      <t>チュウ</t>
    </rPh>
    <rPh sb="28" eb="29">
      <t>ヒト</t>
    </rPh>
    <phoneticPr fontId="1"/>
  </si>
  <si>
    <t>移動（伴ず）深夜０．７５・早朝０．２５・日中０．２５・グループ</t>
    <rPh sb="6" eb="8">
      <t>シンヤ</t>
    </rPh>
    <rPh sb="13" eb="15">
      <t>ソウチョウ</t>
    </rPh>
    <rPh sb="20" eb="21">
      <t>ヒ</t>
    </rPh>
    <rPh sb="21" eb="22">
      <t>チュウ</t>
    </rPh>
    <phoneticPr fontId="1"/>
  </si>
  <si>
    <t>移動（伴ず）深夜０．７５・早朝０．２５・日中０．５</t>
    <rPh sb="6" eb="8">
      <t>シンヤ</t>
    </rPh>
    <rPh sb="13" eb="15">
      <t>ソウチョウ</t>
    </rPh>
    <rPh sb="20" eb="21">
      <t>ヒ</t>
    </rPh>
    <rPh sb="21" eb="22">
      <t>チュウ</t>
    </rPh>
    <phoneticPr fontId="1"/>
  </si>
  <si>
    <t>移動（伴ず）深夜０．７５・早朝０．２５・日中０．５・２人</t>
    <rPh sb="6" eb="8">
      <t>シンヤ</t>
    </rPh>
    <rPh sb="13" eb="15">
      <t>ソウチョウ</t>
    </rPh>
    <rPh sb="20" eb="21">
      <t>ヒ</t>
    </rPh>
    <rPh sb="21" eb="22">
      <t>チュウ</t>
    </rPh>
    <rPh sb="27" eb="28">
      <t>ヒト</t>
    </rPh>
    <phoneticPr fontId="1"/>
  </si>
  <si>
    <t>移動（伴ず）深夜０．７５・早朝０．２５・日中０．５・グループ</t>
    <rPh sb="6" eb="8">
      <t>シンヤ</t>
    </rPh>
    <rPh sb="13" eb="15">
      <t>ソウチョウ</t>
    </rPh>
    <rPh sb="20" eb="21">
      <t>ヒ</t>
    </rPh>
    <rPh sb="21" eb="22">
      <t>チュウ</t>
    </rPh>
    <phoneticPr fontId="1"/>
  </si>
  <si>
    <t>移動（伴ず）深夜０．７５・早朝０．５・日中０．２５</t>
    <rPh sb="6" eb="8">
      <t>シンヤ</t>
    </rPh>
    <rPh sb="13" eb="15">
      <t>ソウチョウ</t>
    </rPh>
    <rPh sb="19" eb="20">
      <t>ヒ</t>
    </rPh>
    <rPh sb="20" eb="21">
      <t>チュウ</t>
    </rPh>
    <phoneticPr fontId="1"/>
  </si>
  <si>
    <t>移動（伴ず）深夜０．７５・早朝０．５・日中０．２５・２人</t>
    <rPh sb="6" eb="8">
      <t>シンヤ</t>
    </rPh>
    <rPh sb="13" eb="15">
      <t>ソウチョウ</t>
    </rPh>
    <rPh sb="19" eb="20">
      <t>ヒ</t>
    </rPh>
    <rPh sb="20" eb="21">
      <t>チュウ</t>
    </rPh>
    <rPh sb="27" eb="28">
      <t>ヒト</t>
    </rPh>
    <phoneticPr fontId="1"/>
  </si>
  <si>
    <t>移動（伴ず）深夜０．７５・早朝０．５・日中０．２５・グループ</t>
    <rPh sb="6" eb="8">
      <t>シンヤ</t>
    </rPh>
    <rPh sb="13" eb="15">
      <t>ソウチョウ</t>
    </rPh>
    <rPh sb="19" eb="20">
      <t>ヒ</t>
    </rPh>
    <rPh sb="20" eb="21">
      <t>チュウ</t>
    </rPh>
    <phoneticPr fontId="1"/>
  </si>
  <si>
    <t>移動（伴ず）深夜１．０・早朝０．２５・日中０．２５</t>
    <rPh sb="6" eb="8">
      <t>シンヤ</t>
    </rPh>
    <rPh sb="12" eb="14">
      <t>ソウチョウ</t>
    </rPh>
    <rPh sb="19" eb="20">
      <t>ヒ</t>
    </rPh>
    <rPh sb="20" eb="21">
      <t>チュウ</t>
    </rPh>
    <phoneticPr fontId="1"/>
  </si>
  <si>
    <t>移動（伴ず）深夜１．０・早朝０．２５・日中０．２５・２人</t>
    <rPh sb="6" eb="8">
      <t>シンヤ</t>
    </rPh>
    <rPh sb="12" eb="14">
      <t>ソウチョウ</t>
    </rPh>
    <rPh sb="19" eb="20">
      <t>ヒ</t>
    </rPh>
    <rPh sb="20" eb="21">
      <t>チュウ</t>
    </rPh>
    <rPh sb="27" eb="28">
      <t>ヒト</t>
    </rPh>
    <phoneticPr fontId="1"/>
  </si>
  <si>
    <t>移動（伴ず）深夜１．０・早朝０．２５・日中０．２５・グループ</t>
    <rPh sb="6" eb="8">
      <t>シンヤ</t>
    </rPh>
    <rPh sb="12" eb="14">
      <t>ソウチョウ</t>
    </rPh>
    <rPh sb="19" eb="20">
      <t>ヒ</t>
    </rPh>
    <rPh sb="20" eb="21">
      <t>チュウ</t>
    </rPh>
    <phoneticPr fontId="1"/>
  </si>
  <si>
    <t>(二)早朝
 １５分以上
 ３０分未満</t>
    <rPh sb="1" eb="2">
      <t>２</t>
    </rPh>
    <rPh sb="3" eb="5">
      <t>ソウチョウ</t>
    </rPh>
    <rPh sb="9" eb="12">
      <t>フンイジョウ</t>
    </rPh>
    <rPh sb="16" eb="17">
      <t>フン</t>
    </rPh>
    <rPh sb="17" eb="19">
      <t>ミマン</t>
    </rPh>
    <phoneticPr fontId="1"/>
  </si>
  <si>
    <t>(三)早朝
 ３０分以上
 ４５分未満</t>
    <rPh sb="1" eb="2">
      <t>３</t>
    </rPh>
    <rPh sb="3" eb="5">
      <t>ソウチョウ</t>
    </rPh>
    <rPh sb="9" eb="10">
      <t>フン</t>
    </rPh>
    <rPh sb="10" eb="12">
      <t>イジョウ</t>
    </rPh>
    <rPh sb="16" eb="17">
      <t>フン</t>
    </rPh>
    <rPh sb="17" eb="19">
      <t>ミマン</t>
    </rPh>
    <phoneticPr fontId="1"/>
  </si>
  <si>
    <t>(二)日中
 １５分以上
 ３０分未満</t>
    <rPh sb="1" eb="2">
      <t>２</t>
    </rPh>
    <rPh sb="3" eb="4">
      <t>ヒ</t>
    </rPh>
    <rPh sb="4" eb="5">
      <t>チュウ</t>
    </rPh>
    <rPh sb="9" eb="10">
      <t>フン</t>
    </rPh>
    <rPh sb="10" eb="12">
      <t>イジョウ</t>
    </rPh>
    <rPh sb="16" eb="17">
      <t>フン</t>
    </rPh>
    <rPh sb="17" eb="19">
      <t>ミマン</t>
    </rPh>
    <phoneticPr fontId="1"/>
  </si>
  <si>
    <t>(三)日中
 ３０分以上
 ４５分未満</t>
    <rPh sb="1" eb="2">
      <t>３</t>
    </rPh>
    <rPh sb="3" eb="4">
      <t>ヒ</t>
    </rPh>
    <rPh sb="4" eb="5">
      <t>チュウ</t>
    </rPh>
    <rPh sb="9" eb="10">
      <t>フン</t>
    </rPh>
    <rPh sb="10" eb="12">
      <t>イジョウ</t>
    </rPh>
    <rPh sb="16" eb="17">
      <t>フン</t>
    </rPh>
    <rPh sb="17" eb="19">
      <t>ミマン</t>
    </rPh>
    <phoneticPr fontId="1"/>
  </si>
  <si>
    <t>移動（伴ず）深夜０．５・日中０．２５</t>
    <rPh sb="6" eb="8">
      <t>シンヤ</t>
    </rPh>
    <rPh sb="12" eb="13">
      <t>ヒ</t>
    </rPh>
    <rPh sb="13" eb="14">
      <t>チュウ</t>
    </rPh>
    <phoneticPr fontId="1"/>
  </si>
  <si>
    <t>移動（伴ず）深夜０．５・日中０．２５・２人</t>
    <rPh sb="6" eb="8">
      <t>シンヤ</t>
    </rPh>
    <rPh sb="12" eb="13">
      <t>ヒ</t>
    </rPh>
    <rPh sb="13" eb="14">
      <t>チュウ</t>
    </rPh>
    <rPh sb="20" eb="21">
      <t>ヒト</t>
    </rPh>
    <phoneticPr fontId="1"/>
  </si>
  <si>
    <t>移動（伴ず）深夜０．５・日中０．２５・グループ</t>
    <rPh sb="6" eb="8">
      <t>シンヤ</t>
    </rPh>
    <rPh sb="12" eb="13">
      <t>ヒ</t>
    </rPh>
    <rPh sb="13" eb="14">
      <t>チュウ</t>
    </rPh>
    <phoneticPr fontId="1"/>
  </si>
  <si>
    <t>移動（伴ず）深夜０．５・日中０．７５</t>
    <rPh sb="6" eb="8">
      <t>シンヤ</t>
    </rPh>
    <rPh sb="12" eb="13">
      <t>ヒ</t>
    </rPh>
    <rPh sb="13" eb="14">
      <t>チュウ</t>
    </rPh>
    <phoneticPr fontId="1"/>
  </si>
  <si>
    <t>移動（伴ず）深夜０．５・日中０．７５・２人</t>
    <rPh sb="6" eb="8">
      <t>シンヤ</t>
    </rPh>
    <rPh sb="12" eb="13">
      <t>ヒ</t>
    </rPh>
    <rPh sb="13" eb="14">
      <t>チュウ</t>
    </rPh>
    <rPh sb="20" eb="21">
      <t>ヒト</t>
    </rPh>
    <phoneticPr fontId="1"/>
  </si>
  <si>
    <t>移動（伴ず）深夜０．５・日中０．７５・グループ</t>
    <rPh sb="6" eb="8">
      <t>シンヤ</t>
    </rPh>
    <rPh sb="12" eb="13">
      <t>ヒ</t>
    </rPh>
    <rPh sb="13" eb="14">
      <t>チュウ</t>
    </rPh>
    <phoneticPr fontId="1"/>
  </si>
  <si>
    <t>移動（伴ず）深夜０．７５・日中０．２５</t>
    <rPh sb="6" eb="8">
      <t>シンヤ</t>
    </rPh>
    <rPh sb="13" eb="14">
      <t>ヒ</t>
    </rPh>
    <rPh sb="14" eb="15">
      <t>チュウ</t>
    </rPh>
    <phoneticPr fontId="1"/>
  </si>
  <si>
    <t>移動（伴ず）深夜０．７５・日中０．２５・２人</t>
    <rPh sb="6" eb="8">
      <t>シンヤ</t>
    </rPh>
    <rPh sb="13" eb="14">
      <t>ヒ</t>
    </rPh>
    <rPh sb="14" eb="15">
      <t>チュウ</t>
    </rPh>
    <rPh sb="21" eb="22">
      <t>ヒト</t>
    </rPh>
    <phoneticPr fontId="1"/>
  </si>
  <si>
    <t>移動（伴ず）深夜０．７５・日中０．２５・グループ</t>
    <rPh sb="6" eb="8">
      <t>シンヤ</t>
    </rPh>
    <rPh sb="13" eb="14">
      <t>ヒ</t>
    </rPh>
    <rPh sb="14" eb="15">
      <t>チュウ</t>
    </rPh>
    <phoneticPr fontId="1"/>
  </si>
  <si>
    <t>移動（伴ず）深夜０．７５・日中０．５</t>
    <rPh sb="6" eb="8">
      <t>シンヤ</t>
    </rPh>
    <rPh sb="13" eb="14">
      <t>ヒ</t>
    </rPh>
    <rPh sb="14" eb="15">
      <t>チュウ</t>
    </rPh>
    <phoneticPr fontId="1"/>
  </si>
  <si>
    <t>移動（伴ず）深夜０．７５・日中０．５・２人</t>
    <rPh sb="6" eb="8">
      <t>シンヤ</t>
    </rPh>
    <rPh sb="13" eb="14">
      <t>ヒ</t>
    </rPh>
    <rPh sb="14" eb="15">
      <t>チュウ</t>
    </rPh>
    <rPh sb="20" eb="21">
      <t>ヒト</t>
    </rPh>
    <phoneticPr fontId="1"/>
  </si>
  <si>
    <t>移動（伴ず）深夜０．７５・日中０．５・グループ</t>
    <rPh sb="6" eb="8">
      <t>シンヤ</t>
    </rPh>
    <rPh sb="13" eb="14">
      <t>ヒ</t>
    </rPh>
    <rPh sb="14" eb="15">
      <t>チュウ</t>
    </rPh>
    <phoneticPr fontId="1"/>
  </si>
  <si>
    <t>移動（伴ず）深夜０．７５・日中０．７５</t>
    <rPh sb="6" eb="8">
      <t>シンヤ</t>
    </rPh>
    <rPh sb="13" eb="14">
      <t>ヒ</t>
    </rPh>
    <rPh sb="14" eb="15">
      <t>チュウ</t>
    </rPh>
    <phoneticPr fontId="1"/>
  </si>
  <si>
    <t>移動（伴ず）深夜０．７５・日中０．７５・２人</t>
    <rPh sb="6" eb="8">
      <t>シンヤ</t>
    </rPh>
    <rPh sb="13" eb="14">
      <t>ヒ</t>
    </rPh>
    <rPh sb="14" eb="15">
      <t>チュウ</t>
    </rPh>
    <rPh sb="21" eb="22">
      <t>ヒト</t>
    </rPh>
    <phoneticPr fontId="1"/>
  </si>
  <si>
    <t>移動（伴ず）深夜０．７５・日中０．７５・グループ</t>
    <rPh sb="6" eb="8">
      <t>シンヤ</t>
    </rPh>
    <rPh sb="13" eb="14">
      <t>ヒ</t>
    </rPh>
    <rPh sb="14" eb="15">
      <t>チュウ</t>
    </rPh>
    <phoneticPr fontId="1"/>
  </si>
  <si>
    <t>移動（伴ず）深夜１．０・日中０．２５</t>
    <rPh sb="6" eb="8">
      <t>シンヤ</t>
    </rPh>
    <rPh sb="12" eb="13">
      <t>ヒ</t>
    </rPh>
    <rPh sb="13" eb="14">
      <t>チュウ</t>
    </rPh>
    <phoneticPr fontId="1"/>
  </si>
  <si>
    <t>移動（伴ず）深夜１．０・日中０．２５・２人</t>
    <rPh sb="6" eb="8">
      <t>シンヤ</t>
    </rPh>
    <rPh sb="12" eb="13">
      <t>ヒ</t>
    </rPh>
    <rPh sb="13" eb="14">
      <t>チュウ</t>
    </rPh>
    <rPh sb="20" eb="21">
      <t>ヒト</t>
    </rPh>
    <phoneticPr fontId="1"/>
  </si>
  <si>
    <t>移動（伴ず）深夜１．０・日中０．２５・グループ</t>
    <rPh sb="6" eb="8">
      <t>シンヤ</t>
    </rPh>
    <rPh sb="12" eb="13">
      <t>ヒ</t>
    </rPh>
    <rPh sb="13" eb="14">
      <t>チュウ</t>
    </rPh>
    <phoneticPr fontId="1"/>
  </si>
  <si>
    <t>移動（伴ず）深夜１．２５・日中０．２５</t>
    <rPh sb="6" eb="8">
      <t>シンヤ</t>
    </rPh>
    <rPh sb="13" eb="14">
      <t>ヒ</t>
    </rPh>
    <rPh sb="14" eb="15">
      <t>チュウ</t>
    </rPh>
    <phoneticPr fontId="1"/>
  </si>
  <si>
    <t>移動（伴ず）深夜１．２５・日中０．２５・２人</t>
    <rPh sb="6" eb="8">
      <t>シンヤ</t>
    </rPh>
    <rPh sb="13" eb="14">
      <t>ヒ</t>
    </rPh>
    <rPh sb="14" eb="15">
      <t>チュウ</t>
    </rPh>
    <rPh sb="21" eb="22">
      <t>ヒト</t>
    </rPh>
    <phoneticPr fontId="1"/>
  </si>
  <si>
    <t>移動（伴ず）深夜１．２５・日中０．２５・グループ</t>
    <rPh sb="6" eb="8">
      <t>シンヤ</t>
    </rPh>
    <rPh sb="13" eb="14">
      <t>ヒ</t>
    </rPh>
    <rPh sb="14" eb="15">
      <t>チュウ</t>
    </rPh>
    <phoneticPr fontId="1"/>
  </si>
  <si>
    <t>(一)日中
 １５分未満</t>
    <rPh sb="1" eb="2">
      <t>イチ</t>
    </rPh>
    <rPh sb="9" eb="10">
      <t>フン</t>
    </rPh>
    <rPh sb="10" eb="12">
      <t>ミマン</t>
    </rPh>
    <phoneticPr fontId="1"/>
  </si>
  <si>
    <t>(二)日中
 １５分以上
 ３０分未満</t>
    <rPh sb="1" eb="2">
      <t>２</t>
    </rPh>
    <rPh sb="9" eb="12">
      <t>フンイジョウ</t>
    </rPh>
    <rPh sb="16" eb="17">
      <t>フン</t>
    </rPh>
    <rPh sb="17" eb="19">
      <t>ミマン</t>
    </rPh>
    <phoneticPr fontId="1"/>
  </si>
  <si>
    <t>(三)日中
 ３０分以上
 ４５分未満</t>
    <rPh sb="1" eb="2">
      <t>３</t>
    </rPh>
    <rPh sb="9" eb="10">
      <t>フン</t>
    </rPh>
    <rPh sb="10" eb="12">
      <t>イジョウ</t>
    </rPh>
    <rPh sb="16" eb="17">
      <t>フン</t>
    </rPh>
    <rPh sb="17" eb="19">
      <t>ミマン</t>
    </rPh>
    <phoneticPr fontId="1"/>
  </si>
  <si>
    <t>(四)日中
 ４５分以上
 1時間未満</t>
    <rPh sb="1" eb="2">
      <t>４</t>
    </rPh>
    <rPh sb="9" eb="10">
      <t>フン</t>
    </rPh>
    <rPh sb="10" eb="12">
      <t>イジョウ</t>
    </rPh>
    <rPh sb="15" eb="17">
      <t>ジカン</t>
    </rPh>
    <rPh sb="17" eb="19">
      <t>ミマン</t>
    </rPh>
    <phoneticPr fontId="1"/>
  </si>
  <si>
    <t>移動（伴ず）日中０．５・夜間０．２５・深夜０．５・２人</t>
    <rPh sb="26" eb="27">
      <t>ヒト</t>
    </rPh>
    <phoneticPr fontId="1"/>
  </si>
  <si>
    <t>移動（伴ず）日中０．５・夜間０．２５・深夜０．２５・２人</t>
    <rPh sb="27" eb="28">
      <t>ヒト</t>
    </rPh>
    <phoneticPr fontId="1"/>
  </si>
  <si>
    <t>移動（伴ず）日中０．５・夜間０．２５・深夜０．７５・２人</t>
    <rPh sb="27" eb="28">
      <t>ヒト</t>
    </rPh>
    <phoneticPr fontId="1"/>
  </si>
  <si>
    <t>移動（伴ず）日中０．５・夜間０．５・深夜０．２５・２人</t>
    <rPh sb="26" eb="27">
      <t>ヒト</t>
    </rPh>
    <phoneticPr fontId="1"/>
  </si>
  <si>
    <t>移動（伴ず）日中０．５・夜間０．７５・深夜０．２５・２人</t>
    <rPh sb="27" eb="28">
      <t>ヒト</t>
    </rPh>
    <phoneticPr fontId="1"/>
  </si>
  <si>
    <t>移動（伴ず）日中０．７５・夜間０．２５・深夜０．２５・２人</t>
    <rPh sb="28" eb="29">
      <t>ヒト</t>
    </rPh>
    <phoneticPr fontId="1"/>
  </si>
  <si>
    <t>移動（伴ず）日中０．７５・夜間０．２５・深夜０．５・２人</t>
    <rPh sb="27" eb="28">
      <t>ヒト</t>
    </rPh>
    <phoneticPr fontId="1"/>
  </si>
  <si>
    <t>移動（伴ず）日中０．７５・夜間０．５・深夜０．２５・２人</t>
    <rPh sb="27" eb="28">
      <t>ヒト</t>
    </rPh>
    <phoneticPr fontId="1"/>
  </si>
  <si>
    <t>移動（伴ず）日中１．０・夜間０．２５・深夜０．２５・２人</t>
    <rPh sb="27" eb="28">
      <t>ヒト</t>
    </rPh>
    <phoneticPr fontId="1"/>
  </si>
  <si>
    <t>(７)日中
 ３０未満</t>
    <rPh sb="3" eb="4">
      <t>ヒ</t>
    </rPh>
    <rPh sb="4" eb="5">
      <t>チュウ</t>
    </rPh>
    <rPh sb="9" eb="11">
      <t>ミマン</t>
    </rPh>
    <phoneticPr fontId="1"/>
  </si>
  <si>
    <t>(７)日中
 ３０分以上
 ４５分未満</t>
    <rPh sb="3" eb="4">
      <t>ヒ</t>
    </rPh>
    <rPh sb="4" eb="5">
      <t>チュウ</t>
    </rPh>
    <rPh sb="9" eb="10">
      <t>フン</t>
    </rPh>
    <rPh sb="10" eb="12">
      <t>イジョウ</t>
    </rPh>
    <rPh sb="16" eb="17">
      <t>フン</t>
    </rPh>
    <rPh sb="17" eb="19">
      <t>ミマン</t>
    </rPh>
    <phoneticPr fontId="1"/>
  </si>
  <si>
    <t>(７)日中
 ４５分以上
 １時間未満</t>
    <rPh sb="3" eb="4">
      <t>ヒ</t>
    </rPh>
    <rPh sb="4" eb="5">
      <t>チュウ</t>
    </rPh>
    <rPh sb="9" eb="12">
      <t>フンイジョウ</t>
    </rPh>
    <rPh sb="15" eb="17">
      <t>ジカン</t>
    </rPh>
    <rPh sb="17" eb="19">
      <t>ミマン</t>
    </rPh>
    <phoneticPr fontId="1"/>
  </si>
  <si>
    <t>(一)夜間
 １５分未満</t>
    <rPh sb="1" eb="2">
      <t>イチ</t>
    </rPh>
    <rPh sb="3" eb="5">
      <t>ヤカン</t>
    </rPh>
    <rPh sb="9" eb="10">
      <t>フン</t>
    </rPh>
    <rPh sb="10" eb="12">
      <t>ミマン</t>
    </rPh>
    <phoneticPr fontId="1"/>
  </si>
  <si>
    <t>(一)夜間
 １５分以上
 ３０分未満</t>
    <rPh sb="1" eb="2">
      <t>イチ</t>
    </rPh>
    <rPh sb="3" eb="5">
      <t>ヤカン</t>
    </rPh>
    <rPh sb="9" eb="12">
      <t>フンイジョウ</t>
    </rPh>
    <rPh sb="16" eb="17">
      <t>フン</t>
    </rPh>
    <rPh sb="17" eb="19">
      <t>ミマン</t>
    </rPh>
    <phoneticPr fontId="1"/>
  </si>
  <si>
    <t>(一)夜間
 ３０分以上
 ４５分未満</t>
    <rPh sb="1" eb="2">
      <t>イチ</t>
    </rPh>
    <rPh sb="3" eb="5">
      <t>ヤカン</t>
    </rPh>
    <rPh sb="9" eb="10">
      <t>フン</t>
    </rPh>
    <rPh sb="10" eb="12">
      <t>イジョウ</t>
    </rPh>
    <rPh sb="16" eb="17">
      <t>フン</t>
    </rPh>
    <rPh sb="17" eb="19">
      <t>ミマン</t>
    </rPh>
    <phoneticPr fontId="1"/>
  </si>
  <si>
    <t>(一)深夜
 １５分未満</t>
    <rPh sb="1" eb="2">
      <t>イチ</t>
    </rPh>
    <rPh sb="3" eb="5">
      <t>シンヤ</t>
    </rPh>
    <rPh sb="9" eb="10">
      <t>フン</t>
    </rPh>
    <rPh sb="10" eb="12">
      <t>ミマン</t>
    </rPh>
    <phoneticPr fontId="1"/>
  </si>
  <si>
    <t>(一)深夜
 １５分以上
 ３０分未満</t>
    <rPh sb="1" eb="2">
      <t>イチ</t>
    </rPh>
    <rPh sb="3" eb="5">
      <t>シンヤ</t>
    </rPh>
    <rPh sb="9" eb="12">
      <t>フンイジョウ</t>
    </rPh>
    <rPh sb="16" eb="17">
      <t>フン</t>
    </rPh>
    <rPh sb="17" eb="19">
      <t>ミマン</t>
    </rPh>
    <phoneticPr fontId="1"/>
  </si>
  <si>
    <t>(一)深夜
 ３０分以上
 ４５分未満</t>
    <rPh sb="1" eb="2">
      <t>イチ</t>
    </rPh>
    <rPh sb="3" eb="5">
      <t>シンヤ</t>
    </rPh>
    <rPh sb="9" eb="10">
      <t>フン</t>
    </rPh>
    <rPh sb="10" eb="12">
      <t>イジョウ</t>
    </rPh>
    <rPh sb="16" eb="17">
      <t>フン</t>
    </rPh>
    <rPh sb="17" eb="19">
      <t>ミマン</t>
    </rPh>
    <phoneticPr fontId="1"/>
  </si>
  <si>
    <t>移動（伴ず）日中増０．２５</t>
    <rPh sb="6" eb="7">
      <t>ヒ</t>
    </rPh>
    <rPh sb="7" eb="8">
      <t>チュウ</t>
    </rPh>
    <rPh sb="8" eb="9">
      <t>ゾウ</t>
    </rPh>
    <phoneticPr fontId="1"/>
  </si>
  <si>
    <t>移動（伴ず）日中増０．２５・２人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</si>
  <si>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移動（伴ず）日中増０．２５・グループ</t>
    <rPh sb="6" eb="7">
      <t>ヒ</t>
    </rPh>
    <rPh sb="7" eb="8">
      <t>チュウ</t>
    </rPh>
    <rPh sb="8" eb="9">
      <t>ゾウ</t>
    </rPh>
    <phoneticPr fontId="1"/>
  </si>
  <si>
    <t>移動（伴ず）日中増０．７５</t>
    <rPh sb="6" eb="7">
      <t>ヒ</t>
    </rPh>
    <rPh sb="7" eb="8">
      <t>チュウ</t>
    </rPh>
    <rPh sb="8" eb="9">
      <t>ゾウ</t>
    </rPh>
    <phoneticPr fontId="1"/>
  </si>
  <si>
    <t>移動（伴ず）日中増０．７５・２人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</si>
  <si>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移動（伴ず）日中増０．７５・グループ</t>
    <rPh sb="6" eb="7">
      <t>ヒ</t>
    </rPh>
    <rPh sb="7" eb="8">
      <t>チュウ</t>
    </rPh>
    <rPh sb="8" eb="9">
      <t>ゾウ</t>
    </rPh>
    <phoneticPr fontId="1"/>
  </si>
  <si>
    <t>移動（伴ず）日中増１．２５</t>
    <rPh sb="6" eb="7">
      <t>ヒ</t>
    </rPh>
    <rPh sb="7" eb="8">
      <t>チュウ</t>
    </rPh>
    <rPh sb="8" eb="9">
      <t>ゾウ</t>
    </rPh>
    <phoneticPr fontId="1"/>
  </si>
  <si>
    <t>移動（伴ず）日中増１．２５・２人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</si>
  <si>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移動（伴ず）日中増１．２５・グループ</t>
    <rPh sb="6" eb="7">
      <t>ヒ</t>
    </rPh>
    <rPh sb="7" eb="8">
      <t>チュウ</t>
    </rPh>
    <rPh sb="8" eb="9">
      <t>ゾウ</t>
    </rPh>
    <phoneticPr fontId="1"/>
  </si>
  <si>
    <t>移動（伴ず）日中増１．７５</t>
    <rPh sb="6" eb="7">
      <t>ヒ</t>
    </rPh>
    <rPh sb="7" eb="8">
      <t>チュウ</t>
    </rPh>
    <rPh sb="8" eb="9">
      <t>ゾウ</t>
    </rPh>
    <phoneticPr fontId="1"/>
  </si>
  <si>
    <t>移動（伴ず）日中増１．７５・２人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</si>
  <si>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移動（伴ず）日中増１．７５・グループ</t>
    <rPh sb="6" eb="7">
      <t>ヒ</t>
    </rPh>
    <rPh sb="7" eb="8">
      <t>チュウ</t>
    </rPh>
    <rPh sb="8" eb="9">
      <t>ゾウ</t>
    </rPh>
    <phoneticPr fontId="1"/>
  </si>
  <si>
    <t>移動（伴ず）日中増２．２５</t>
    <rPh sb="6" eb="7">
      <t>ヒ</t>
    </rPh>
    <rPh sb="7" eb="8">
      <t>チュウ</t>
    </rPh>
    <rPh sb="8" eb="9">
      <t>ゾウ</t>
    </rPh>
    <phoneticPr fontId="1"/>
  </si>
  <si>
    <t>移動（伴ず）日中増２．２５・２人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</si>
  <si>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移動（伴ず）日中増２．２５・グループ</t>
    <rPh sb="6" eb="7">
      <t>ヒ</t>
    </rPh>
    <rPh sb="7" eb="8">
      <t>チュウ</t>
    </rPh>
    <rPh sb="8" eb="9">
      <t>ゾウ</t>
    </rPh>
    <phoneticPr fontId="1"/>
  </si>
  <si>
    <t>移動（伴ず）日中増２．７５</t>
    <rPh sb="6" eb="7">
      <t>ヒ</t>
    </rPh>
    <rPh sb="7" eb="8">
      <t>チュウ</t>
    </rPh>
    <rPh sb="8" eb="9">
      <t>ゾウ</t>
    </rPh>
    <phoneticPr fontId="1"/>
  </si>
  <si>
    <t>移動（伴ず）日中増２．７５・２人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</si>
  <si>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移動（伴ず）日中増２．７５・グループ</t>
    <rPh sb="6" eb="7">
      <t>ヒ</t>
    </rPh>
    <rPh sb="7" eb="8">
      <t>チュウ</t>
    </rPh>
    <rPh sb="8" eb="9">
      <t>ゾウ</t>
    </rPh>
    <phoneticPr fontId="1"/>
  </si>
  <si>
    <t>移動（伴ず）日中増３．２５</t>
    <rPh sb="6" eb="7">
      <t>ヒ</t>
    </rPh>
    <rPh sb="7" eb="8">
      <t>チュウ</t>
    </rPh>
    <rPh sb="8" eb="9">
      <t>ゾウ</t>
    </rPh>
    <phoneticPr fontId="1"/>
  </si>
  <si>
    <t>移動（伴ず）日中増３．２５・２人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</si>
  <si>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移動（伴ず）日中増３．２５・グループ</t>
    <rPh sb="6" eb="7">
      <t>ヒ</t>
    </rPh>
    <rPh sb="7" eb="8">
      <t>チュウ</t>
    </rPh>
    <rPh sb="8" eb="9">
      <t>ゾウ</t>
    </rPh>
    <phoneticPr fontId="1"/>
  </si>
  <si>
    <t>移動（伴ず）日中増３．７５</t>
    <rPh sb="6" eb="7">
      <t>ヒ</t>
    </rPh>
    <rPh sb="7" eb="8">
      <t>チュウ</t>
    </rPh>
    <rPh sb="8" eb="9">
      <t>ゾウ</t>
    </rPh>
    <phoneticPr fontId="1"/>
  </si>
  <si>
    <t>移動（伴ず）日中増３．７５・２人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</si>
  <si>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移動（伴ず）日中増３．７５・グループ</t>
    <rPh sb="6" eb="7">
      <t>ヒ</t>
    </rPh>
    <rPh sb="7" eb="8">
      <t>チュウ</t>
    </rPh>
    <rPh sb="8" eb="9">
      <t>ゾウ</t>
    </rPh>
    <phoneticPr fontId="1"/>
  </si>
  <si>
    <t>移動（伴ず）日中増４．２５</t>
    <rPh sb="6" eb="7">
      <t>ヒ</t>
    </rPh>
    <rPh sb="7" eb="8">
      <t>チュウ</t>
    </rPh>
    <rPh sb="8" eb="9">
      <t>ゾウ</t>
    </rPh>
    <phoneticPr fontId="1"/>
  </si>
  <si>
    <t>移動（伴ず）日中増４．２５・２人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</si>
  <si>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移動（伴ず）日中増４．２５・グループ</t>
    <rPh sb="6" eb="7">
      <t>ヒ</t>
    </rPh>
    <rPh sb="7" eb="8">
      <t>チュウ</t>
    </rPh>
    <rPh sb="8" eb="9">
      <t>ゾウ</t>
    </rPh>
    <phoneticPr fontId="1"/>
  </si>
  <si>
    <t>移動（伴ず）日中増４．７５</t>
    <rPh sb="6" eb="7">
      <t>ヒ</t>
    </rPh>
    <rPh sb="7" eb="8">
      <t>チュウ</t>
    </rPh>
    <rPh sb="8" eb="9">
      <t>ゾウ</t>
    </rPh>
    <phoneticPr fontId="1"/>
  </si>
  <si>
    <t>移動（伴ず）日中増４．７５・２人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</si>
  <si>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移動（伴ず）日中増４．７５・グループ</t>
    <rPh sb="6" eb="7">
      <t>ヒ</t>
    </rPh>
    <rPh sb="7" eb="8">
      <t>チュウ</t>
    </rPh>
    <rPh sb="8" eb="9">
      <t>ゾウ</t>
    </rPh>
    <phoneticPr fontId="1"/>
  </si>
  <si>
    <t>移動（伴ず）日中増５．２５</t>
    <rPh sb="6" eb="7">
      <t>ヒ</t>
    </rPh>
    <rPh sb="7" eb="8">
      <t>チュウ</t>
    </rPh>
    <rPh sb="8" eb="9">
      <t>ゾウ</t>
    </rPh>
    <phoneticPr fontId="1"/>
  </si>
  <si>
    <t>移動（伴ず）日中増５．２５・２人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</si>
  <si>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移動（伴ず）日中増５．２５・グループ</t>
    <rPh sb="6" eb="7">
      <t>ヒ</t>
    </rPh>
    <rPh sb="7" eb="8">
      <t>チュウ</t>
    </rPh>
    <rPh sb="8" eb="9">
      <t>ゾウ</t>
    </rPh>
    <phoneticPr fontId="1"/>
  </si>
  <si>
    <t>移動（伴ず）日中増５．７５</t>
    <rPh sb="6" eb="7">
      <t>ヒ</t>
    </rPh>
    <rPh sb="7" eb="8">
      <t>チュウ</t>
    </rPh>
    <rPh sb="8" eb="9">
      <t>ゾウ</t>
    </rPh>
    <phoneticPr fontId="1"/>
  </si>
  <si>
    <t>移動（伴ず）日中増５．７５・２人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</si>
  <si>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移動（伴ず）日中増５．７５・グループ</t>
    <rPh sb="6" eb="7">
      <t>ヒ</t>
    </rPh>
    <rPh sb="7" eb="8">
      <t>チュウ</t>
    </rPh>
    <rPh sb="8" eb="9">
      <t>ゾウ</t>
    </rPh>
    <phoneticPr fontId="1"/>
  </si>
  <si>
    <t>移動（伴ず）日中増６．２５</t>
    <rPh sb="6" eb="7">
      <t>ヒ</t>
    </rPh>
    <rPh sb="7" eb="8">
      <t>チュウ</t>
    </rPh>
    <rPh sb="8" eb="9">
      <t>ゾウ</t>
    </rPh>
    <phoneticPr fontId="1"/>
  </si>
  <si>
    <t>移動（伴ず）日中増６．２５・２人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</si>
  <si>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移動（伴ず）日中増６．２５・グループ</t>
    <rPh sb="6" eb="7">
      <t>ヒ</t>
    </rPh>
    <rPh sb="7" eb="8">
      <t>チュウ</t>
    </rPh>
    <rPh sb="8" eb="9">
      <t>ゾウ</t>
    </rPh>
    <phoneticPr fontId="1"/>
  </si>
  <si>
    <t>移動（伴ず）日中増６．７５</t>
    <rPh sb="6" eb="7">
      <t>ヒ</t>
    </rPh>
    <rPh sb="7" eb="8">
      <t>チュウ</t>
    </rPh>
    <rPh sb="8" eb="9">
      <t>ゾウ</t>
    </rPh>
    <phoneticPr fontId="1"/>
  </si>
  <si>
    <t>移動（伴ず）日中増６．７５・２人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</si>
  <si>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移動（伴ず）日中増６．７５・グループ</t>
    <rPh sb="6" eb="7">
      <t>ヒ</t>
    </rPh>
    <rPh sb="7" eb="8">
      <t>チュウ</t>
    </rPh>
    <rPh sb="8" eb="9">
      <t>ゾウ</t>
    </rPh>
    <phoneticPr fontId="1"/>
  </si>
  <si>
    <t>移動（伴ず）日中増７．２５</t>
    <rPh sb="6" eb="7">
      <t>ヒ</t>
    </rPh>
    <rPh sb="7" eb="8">
      <t>チュウ</t>
    </rPh>
    <rPh sb="8" eb="9">
      <t>ゾウ</t>
    </rPh>
    <phoneticPr fontId="1"/>
  </si>
  <si>
    <t>移動（伴ず）日中増７．２５・２人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</si>
  <si>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移動（伴ず）日中増７．２５・グループ</t>
    <rPh sb="6" eb="7">
      <t>ヒ</t>
    </rPh>
    <rPh sb="7" eb="8">
      <t>チュウ</t>
    </rPh>
    <rPh sb="8" eb="9">
      <t>ゾウ</t>
    </rPh>
    <phoneticPr fontId="1"/>
  </si>
  <si>
    <t>移動（伴ず）日中増７．７５</t>
    <rPh sb="6" eb="7">
      <t>ヒ</t>
    </rPh>
    <rPh sb="7" eb="8">
      <t>チュウ</t>
    </rPh>
    <rPh sb="8" eb="9">
      <t>ゾウ</t>
    </rPh>
    <phoneticPr fontId="1"/>
  </si>
  <si>
    <t>移動（伴ず）日中増７．７５・２人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</si>
  <si>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移動（伴ず）日中増７．７５・グループ</t>
    <rPh sb="6" eb="7">
      <t>ヒ</t>
    </rPh>
    <rPh sb="7" eb="8">
      <t>チュウ</t>
    </rPh>
    <rPh sb="8" eb="9">
      <t>ゾウ</t>
    </rPh>
    <phoneticPr fontId="1"/>
  </si>
  <si>
    <t>移動（伴ず）日中増８．２５</t>
    <rPh sb="6" eb="7">
      <t>ヒ</t>
    </rPh>
    <rPh sb="7" eb="8">
      <t>チュウ</t>
    </rPh>
    <rPh sb="8" eb="9">
      <t>ゾウ</t>
    </rPh>
    <phoneticPr fontId="1"/>
  </si>
  <si>
    <t>移動（伴ず）日中増８．２５・２人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</si>
  <si>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移動（伴ず）日中増８．２５・グループ</t>
    <rPh sb="6" eb="7">
      <t>ヒ</t>
    </rPh>
    <rPh sb="7" eb="8">
      <t>チュウ</t>
    </rPh>
    <rPh sb="8" eb="9">
      <t>ゾウ</t>
    </rPh>
    <phoneticPr fontId="1"/>
  </si>
  <si>
    <t>移動（伴ず）日中増８．７５</t>
    <rPh sb="6" eb="7">
      <t>ヒ</t>
    </rPh>
    <rPh sb="7" eb="8">
      <t>チュウ</t>
    </rPh>
    <rPh sb="8" eb="9">
      <t>ゾウ</t>
    </rPh>
    <phoneticPr fontId="1"/>
  </si>
  <si>
    <t>移動（伴ず）日中増８．７５・２人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</si>
  <si>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移動（伴ず）日中増８．７５・グループ</t>
    <rPh sb="6" eb="7">
      <t>ヒ</t>
    </rPh>
    <rPh sb="7" eb="8">
      <t>チュウ</t>
    </rPh>
    <rPh sb="8" eb="9">
      <t>ゾウ</t>
    </rPh>
    <phoneticPr fontId="1"/>
  </si>
  <si>
    <t>移動（伴ず）日中増９．２５</t>
    <rPh sb="6" eb="7">
      <t>ヒ</t>
    </rPh>
    <rPh sb="7" eb="8">
      <t>チュウ</t>
    </rPh>
    <rPh sb="8" eb="9">
      <t>ゾウ</t>
    </rPh>
    <phoneticPr fontId="1"/>
  </si>
  <si>
    <t>移動（伴ず）日中増９．２５・２人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</si>
  <si>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移動（伴ず）日中増９．２５・グループ</t>
    <rPh sb="6" eb="7">
      <t>ヒ</t>
    </rPh>
    <rPh sb="7" eb="8">
      <t>チュウ</t>
    </rPh>
    <rPh sb="8" eb="9">
      <t>ゾウ</t>
    </rPh>
    <phoneticPr fontId="1"/>
  </si>
  <si>
    <t>移動（伴ず）日中増９．７５</t>
    <rPh sb="6" eb="7">
      <t>ヒ</t>
    </rPh>
    <rPh sb="7" eb="8">
      <t>チュウ</t>
    </rPh>
    <rPh sb="8" eb="9">
      <t>ゾウ</t>
    </rPh>
    <phoneticPr fontId="1"/>
  </si>
  <si>
    <t>移動（伴ず）日中増９．７５・２人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</si>
  <si>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移動（伴ず）日中増９．７５・グループ</t>
    <rPh sb="6" eb="7">
      <t>ヒ</t>
    </rPh>
    <rPh sb="7" eb="8">
      <t>チュウ</t>
    </rPh>
    <rPh sb="8" eb="9">
      <t>ゾウ</t>
    </rPh>
    <phoneticPr fontId="1"/>
  </si>
  <si>
    <t>移動（伴ず）日中増１０．２５</t>
    <rPh sb="6" eb="7">
      <t>ヒ</t>
    </rPh>
    <rPh sb="7" eb="8">
      <t>チュウ</t>
    </rPh>
    <rPh sb="8" eb="9">
      <t>ゾウ</t>
    </rPh>
    <phoneticPr fontId="1"/>
  </si>
  <si>
    <t>移動（伴ず）日中増１０．２５・２人</t>
    <rPh sb="6" eb="7">
      <t>ヒ</t>
    </rPh>
    <rPh sb="7" eb="8">
      <t>チュウ</t>
    </rPh>
    <rPh sb="8" eb="9">
      <t>ゾウ</t>
    </rPh>
    <rPh sb="16" eb="17">
      <t>ヒト</t>
    </rPh>
    <phoneticPr fontId="1"/>
  </si>
  <si>
    <t>移動（伴ず）日中増１０．２５・グループ</t>
    <rPh sb="6" eb="7">
      <t>ヒ</t>
    </rPh>
    <rPh sb="7" eb="8">
      <t>チュウ</t>
    </rPh>
    <rPh sb="8" eb="9">
      <t>ゾウ</t>
    </rPh>
    <phoneticPr fontId="1"/>
  </si>
  <si>
    <t>(1)日中増分
 １５分未満</t>
    <rPh sb="3" eb="4">
      <t>ヒ</t>
    </rPh>
    <rPh sb="4" eb="5">
      <t>チュウ</t>
    </rPh>
    <rPh sb="5" eb="7">
      <t>ゾウブン</t>
    </rPh>
    <rPh sb="11" eb="12">
      <t>フン</t>
    </rPh>
    <rPh sb="12" eb="14">
      <t>ミマン</t>
    </rPh>
    <phoneticPr fontId="1"/>
  </si>
  <si>
    <t>移動（伴ず）早朝増０．２５</t>
    <rPh sb="8" eb="9">
      <t>ゾウ</t>
    </rPh>
    <phoneticPr fontId="1"/>
  </si>
  <si>
    <t>移動（伴ず）早朝増０．２５・２人</t>
    <rPh sb="8" eb="9">
      <t>ゾウ</t>
    </rPh>
    <rPh sb="15" eb="16">
      <t>ヒト</t>
    </rPh>
    <phoneticPr fontId="1"/>
  </si>
  <si>
    <t>移動（伴ず）早朝増０．２５・グループ</t>
    <rPh sb="8" eb="9">
      <t>ゾウ</t>
    </rPh>
    <phoneticPr fontId="1"/>
  </si>
  <si>
    <t>移動（伴ず）早朝増０．７５</t>
    <rPh sb="8" eb="9">
      <t>ゾウ</t>
    </rPh>
    <phoneticPr fontId="1"/>
  </si>
  <si>
    <t>移動（伴ず）早朝増０．７５・２人</t>
    <rPh sb="8" eb="9">
      <t>ゾウ</t>
    </rPh>
    <rPh sb="15" eb="16">
      <t>ヒト</t>
    </rPh>
    <phoneticPr fontId="1"/>
  </si>
  <si>
    <t>移動（伴ず）早朝増０．７５・グループ</t>
    <rPh sb="8" eb="9">
      <t>ゾウ</t>
    </rPh>
    <phoneticPr fontId="1"/>
  </si>
  <si>
    <t>移動（伴ず）早朝増１．２５</t>
    <rPh sb="8" eb="9">
      <t>ゾウ</t>
    </rPh>
    <phoneticPr fontId="1"/>
  </si>
  <si>
    <t>移動（伴ず）早朝増１．２５・２人</t>
    <rPh sb="8" eb="9">
      <t>ゾウ</t>
    </rPh>
    <rPh sb="15" eb="16">
      <t>ヒト</t>
    </rPh>
    <phoneticPr fontId="1"/>
  </si>
  <si>
    <t>移動（伴ず）早朝増１．２５・グループ</t>
    <rPh sb="8" eb="9">
      <t>ゾウ</t>
    </rPh>
    <phoneticPr fontId="1"/>
  </si>
  <si>
    <t>移動（伴ず）早朝増１．７５</t>
    <rPh sb="8" eb="9">
      <t>ゾウ</t>
    </rPh>
    <phoneticPr fontId="1"/>
  </si>
  <si>
    <t>移動（伴ず）早朝増１．７５・２人</t>
    <rPh sb="8" eb="9">
      <t>ゾウ</t>
    </rPh>
    <rPh sb="15" eb="16">
      <t>ヒト</t>
    </rPh>
    <phoneticPr fontId="1"/>
  </si>
  <si>
    <t>移動（伴ず）早朝増１．７５・グループ</t>
    <rPh sb="8" eb="9">
      <t>ゾウ</t>
    </rPh>
    <phoneticPr fontId="1"/>
  </si>
  <si>
    <t>移動（伴ず）早朝増２．２５</t>
    <rPh sb="8" eb="9">
      <t>ゾウ</t>
    </rPh>
    <phoneticPr fontId="1"/>
  </si>
  <si>
    <t>移動（伴ず）早朝増２．２５・２人</t>
    <rPh sb="8" eb="9">
      <t>ゾウ</t>
    </rPh>
    <rPh sb="15" eb="16">
      <t>ヒト</t>
    </rPh>
    <phoneticPr fontId="1"/>
  </si>
  <si>
    <t>移動（伴ず）早朝増２．２５・グループ</t>
    <rPh sb="8" eb="9">
      <t>ゾウ</t>
    </rPh>
    <phoneticPr fontId="1"/>
  </si>
  <si>
    <t>移動（伴ず）夜間増０．２５</t>
    <rPh sb="8" eb="9">
      <t>ゾウ</t>
    </rPh>
    <phoneticPr fontId="1"/>
  </si>
  <si>
    <t>移動（伴ず）夜間増０．２５・２人</t>
    <rPh sb="8" eb="9">
      <t>ゾウ</t>
    </rPh>
    <rPh sb="15" eb="16">
      <t>ヒト</t>
    </rPh>
    <phoneticPr fontId="1"/>
  </si>
  <si>
    <t>移動（伴ず）夜間増０．２５・グループ</t>
    <rPh sb="8" eb="9">
      <t>ゾウ</t>
    </rPh>
    <phoneticPr fontId="1"/>
  </si>
  <si>
    <t>移動（伴ず）夜間増０．７５</t>
    <rPh sb="8" eb="9">
      <t>ゾウ</t>
    </rPh>
    <phoneticPr fontId="1"/>
  </si>
  <si>
    <t>移動（伴ず）夜間増０．７５・２人</t>
    <rPh sb="8" eb="9">
      <t>ゾウ</t>
    </rPh>
    <rPh sb="15" eb="16">
      <t>ヒト</t>
    </rPh>
    <phoneticPr fontId="1"/>
  </si>
  <si>
    <t>移動（伴ず）夜間増０．７５・グループ</t>
    <rPh sb="8" eb="9">
      <t>ゾウ</t>
    </rPh>
    <phoneticPr fontId="1"/>
  </si>
  <si>
    <t>移動（伴ず）夜間増１．２５</t>
    <rPh sb="8" eb="9">
      <t>ゾウ</t>
    </rPh>
    <phoneticPr fontId="1"/>
  </si>
  <si>
    <t>移動（伴ず）夜間増１．２５・２人</t>
    <rPh sb="8" eb="9">
      <t>ゾウ</t>
    </rPh>
    <rPh sb="15" eb="16">
      <t>ヒト</t>
    </rPh>
    <phoneticPr fontId="1"/>
  </si>
  <si>
    <t>移動（伴ず）夜間増１．２５・グループ</t>
    <rPh sb="8" eb="9">
      <t>ゾウ</t>
    </rPh>
    <phoneticPr fontId="1"/>
  </si>
  <si>
    <t>移動（伴ず）夜間増１．７５</t>
    <rPh sb="8" eb="9">
      <t>ゾウ</t>
    </rPh>
    <phoneticPr fontId="1"/>
  </si>
  <si>
    <t>移動（伴ず）夜間増１．７５・２人</t>
    <rPh sb="8" eb="9">
      <t>ゾウ</t>
    </rPh>
    <rPh sb="15" eb="16">
      <t>ヒト</t>
    </rPh>
    <phoneticPr fontId="1"/>
  </si>
  <si>
    <t>移動（伴ず）夜間増１．７５・グループ</t>
    <rPh sb="8" eb="9">
      <t>ゾウ</t>
    </rPh>
    <phoneticPr fontId="1"/>
  </si>
  <si>
    <t>移動（伴ず）夜間増２．２５</t>
    <rPh sb="8" eb="9">
      <t>ゾウ</t>
    </rPh>
    <phoneticPr fontId="1"/>
  </si>
  <si>
    <t>移動（伴ず）夜間増２．２５・２人</t>
    <rPh sb="8" eb="9">
      <t>ゾウ</t>
    </rPh>
    <rPh sb="15" eb="16">
      <t>ヒト</t>
    </rPh>
    <phoneticPr fontId="1"/>
  </si>
  <si>
    <t>移動（伴ず）夜間増２．２５・グループ</t>
    <rPh sb="8" eb="9">
      <t>ゾウ</t>
    </rPh>
    <phoneticPr fontId="1"/>
  </si>
  <si>
    <t>移動（伴ず）夜間増２．７５</t>
    <rPh sb="8" eb="9">
      <t>ゾウ</t>
    </rPh>
    <phoneticPr fontId="1"/>
  </si>
  <si>
    <t>移動（伴ず）夜間増２．７５・２人</t>
    <rPh sb="8" eb="9">
      <t>ゾウ</t>
    </rPh>
    <rPh sb="15" eb="16">
      <t>ヒト</t>
    </rPh>
    <phoneticPr fontId="1"/>
  </si>
  <si>
    <t>移動（伴ず）夜間増２．７５・グループ</t>
    <rPh sb="8" eb="9">
      <t>ゾウ</t>
    </rPh>
    <phoneticPr fontId="1"/>
  </si>
  <si>
    <t>移動（伴ず）夜間増３．２５</t>
    <rPh sb="8" eb="9">
      <t>ゾウ</t>
    </rPh>
    <phoneticPr fontId="1"/>
  </si>
  <si>
    <t>移動（伴ず）夜間増３．２５・２人</t>
    <rPh sb="8" eb="9">
      <t>ゾウ</t>
    </rPh>
    <rPh sb="15" eb="16">
      <t>ヒト</t>
    </rPh>
    <phoneticPr fontId="1"/>
  </si>
  <si>
    <t>移動（伴ず）夜間増３．２５・グループ</t>
    <rPh sb="8" eb="9">
      <t>ゾウ</t>
    </rPh>
    <phoneticPr fontId="1"/>
  </si>
  <si>
    <t>移動（伴ず）夜間増３．７５</t>
    <rPh sb="8" eb="9">
      <t>ゾウ</t>
    </rPh>
    <phoneticPr fontId="1"/>
  </si>
  <si>
    <t>移動（伴ず）夜間増３．７５・２人</t>
    <rPh sb="8" eb="9">
      <t>ゾウ</t>
    </rPh>
    <rPh sb="15" eb="16">
      <t>ヒト</t>
    </rPh>
    <phoneticPr fontId="1"/>
  </si>
  <si>
    <t>移動（伴ず）夜間増３．７５・グループ</t>
    <rPh sb="8" eb="9">
      <t>ゾウ</t>
    </rPh>
    <phoneticPr fontId="1"/>
  </si>
  <si>
    <t>移動（伴ず）夜間増４．２５</t>
    <rPh sb="8" eb="9">
      <t>ゾウ</t>
    </rPh>
    <phoneticPr fontId="1"/>
  </si>
  <si>
    <t>移動（伴ず）夜間増４．２５・２人</t>
    <rPh sb="8" eb="9">
      <t>ゾウ</t>
    </rPh>
    <rPh sb="15" eb="16">
      <t>ヒト</t>
    </rPh>
    <phoneticPr fontId="1"/>
  </si>
  <si>
    <t>移動（伴ず）夜間増４．２５・グループ</t>
    <rPh sb="8" eb="9">
      <t>ゾウ</t>
    </rPh>
    <phoneticPr fontId="1"/>
  </si>
  <si>
    <t>(1)夜間増分
 １５分未満</t>
    <rPh sb="11" eb="12">
      <t>フン</t>
    </rPh>
    <rPh sb="12" eb="14">
      <t>ミマン</t>
    </rPh>
    <phoneticPr fontId="1"/>
  </si>
  <si>
    <t>移動（伴ず）深夜増０．２５</t>
    <rPh sb="8" eb="9">
      <t>ゾウ</t>
    </rPh>
    <phoneticPr fontId="1"/>
  </si>
  <si>
    <t>移動（伴ず）深夜増０．２５・２人</t>
    <rPh sb="8" eb="9">
      <t>ゾウ</t>
    </rPh>
    <rPh sb="15" eb="16">
      <t>ヒト</t>
    </rPh>
    <phoneticPr fontId="1"/>
  </si>
  <si>
    <t>移動（伴ず）深夜増０．２５・グループ</t>
    <rPh sb="8" eb="9">
      <t>ゾウ</t>
    </rPh>
    <phoneticPr fontId="1"/>
  </si>
  <si>
    <t>移動（伴ず）深夜増０．７５</t>
    <rPh sb="8" eb="9">
      <t>ゾウ</t>
    </rPh>
    <phoneticPr fontId="1"/>
  </si>
  <si>
    <t>移動（伴ず）深夜増０．７５・２人</t>
    <rPh sb="8" eb="9">
      <t>ゾウ</t>
    </rPh>
    <rPh sb="15" eb="16">
      <t>ヒト</t>
    </rPh>
    <phoneticPr fontId="1"/>
  </si>
  <si>
    <t>移動（伴ず）深夜増０．７５・グループ</t>
    <rPh sb="8" eb="9">
      <t>ゾウ</t>
    </rPh>
    <phoneticPr fontId="1"/>
  </si>
  <si>
    <t>移動（伴ず）深夜増１．２５</t>
    <rPh sb="8" eb="9">
      <t>ゾウ</t>
    </rPh>
    <phoneticPr fontId="1"/>
  </si>
  <si>
    <t>移動（伴ず）深夜増１．２５・２人</t>
    <rPh sb="8" eb="9">
      <t>ゾウ</t>
    </rPh>
    <rPh sb="15" eb="16">
      <t>ヒト</t>
    </rPh>
    <phoneticPr fontId="1"/>
  </si>
  <si>
    <t>移動（伴ず）深夜増１．２５・グループ</t>
    <rPh sb="8" eb="9">
      <t>ゾウ</t>
    </rPh>
    <phoneticPr fontId="1"/>
  </si>
  <si>
    <t>移動（伴ず）深夜増１．７５</t>
    <rPh sb="8" eb="9">
      <t>ゾウ</t>
    </rPh>
    <phoneticPr fontId="1"/>
  </si>
  <si>
    <t>移動（伴ず）深夜増１．７５・２人</t>
    <rPh sb="8" eb="9">
      <t>ゾウ</t>
    </rPh>
    <rPh sb="15" eb="16">
      <t>ヒト</t>
    </rPh>
    <phoneticPr fontId="1"/>
  </si>
  <si>
    <t>移動（伴ず）深夜増１．７５・グループ</t>
    <rPh sb="8" eb="9">
      <t>ゾウ</t>
    </rPh>
    <phoneticPr fontId="1"/>
  </si>
  <si>
    <t>移動（伴ず）深夜増２．２５</t>
    <rPh sb="8" eb="9">
      <t>ゾウ</t>
    </rPh>
    <phoneticPr fontId="1"/>
  </si>
  <si>
    <t>移動（伴ず）深夜増２．２５・２人</t>
    <rPh sb="8" eb="9">
      <t>ゾウ</t>
    </rPh>
    <rPh sb="15" eb="16">
      <t>ヒト</t>
    </rPh>
    <phoneticPr fontId="1"/>
  </si>
  <si>
    <t>移動（伴ず）深夜増２．２５・グループ</t>
    <rPh sb="8" eb="9">
      <t>ゾウ</t>
    </rPh>
    <phoneticPr fontId="1"/>
  </si>
  <si>
    <t>移動（伴ず）深夜増２．７５</t>
    <rPh sb="8" eb="9">
      <t>ゾウ</t>
    </rPh>
    <phoneticPr fontId="1"/>
  </si>
  <si>
    <t>移動（伴ず）深夜増２．７５・２人</t>
    <rPh sb="8" eb="9">
      <t>ゾウ</t>
    </rPh>
    <rPh sb="15" eb="16">
      <t>ヒト</t>
    </rPh>
    <phoneticPr fontId="1"/>
  </si>
  <si>
    <t>移動（伴ず）深夜増２．７５・グループ</t>
    <rPh sb="8" eb="9">
      <t>ゾウ</t>
    </rPh>
    <phoneticPr fontId="1"/>
  </si>
  <si>
    <t>移動（伴ず）深夜増３．２５</t>
    <rPh sb="8" eb="9">
      <t>ゾウ</t>
    </rPh>
    <phoneticPr fontId="1"/>
  </si>
  <si>
    <t>移動（伴ず）深夜増３．２５・２人</t>
    <rPh sb="8" eb="9">
      <t>ゾウ</t>
    </rPh>
    <rPh sb="15" eb="16">
      <t>ヒト</t>
    </rPh>
    <phoneticPr fontId="1"/>
  </si>
  <si>
    <t>移動（伴ず）深夜増３．２５・グループ</t>
    <rPh sb="8" eb="9">
      <t>ゾウ</t>
    </rPh>
    <phoneticPr fontId="1"/>
  </si>
  <si>
    <t>移動（伴ず）深夜増３．７５</t>
    <rPh sb="8" eb="9">
      <t>ゾウ</t>
    </rPh>
    <phoneticPr fontId="1"/>
  </si>
  <si>
    <t>移動（伴ず）深夜増３．７５・２人</t>
    <rPh sb="8" eb="9">
      <t>ゾウ</t>
    </rPh>
    <rPh sb="15" eb="16">
      <t>ヒト</t>
    </rPh>
    <phoneticPr fontId="1"/>
  </si>
  <si>
    <t>移動（伴ず）深夜増３．７５・グループ</t>
    <rPh sb="8" eb="9">
      <t>ゾウ</t>
    </rPh>
    <phoneticPr fontId="1"/>
  </si>
  <si>
    <t>移動（伴ず）深夜増４．２５</t>
    <rPh sb="8" eb="9">
      <t>ゾウ</t>
    </rPh>
    <phoneticPr fontId="1"/>
  </si>
  <si>
    <t>移動（伴ず）深夜増４．２５・２人</t>
    <rPh sb="8" eb="9">
      <t>ゾウ</t>
    </rPh>
    <rPh sb="15" eb="16">
      <t>ヒト</t>
    </rPh>
    <phoneticPr fontId="1"/>
  </si>
  <si>
    <t>移動（伴ず）深夜増４．２５・グループ</t>
    <rPh sb="8" eb="9">
      <t>ゾウ</t>
    </rPh>
    <phoneticPr fontId="1"/>
  </si>
  <si>
    <t>移動（伴ず）深夜増４．７５</t>
    <rPh sb="8" eb="9">
      <t>ゾウ</t>
    </rPh>
    <phoneticPr fontId="1"/>
  </si>
  <si>
    <t>移動（伴ず）深夜増４．７５・２人</t>
    <rPh sb="8" eb="9">
      <t>ゾウ</t>
    </rPh>
    <rPh sb="15" eb="16">
      <t>ヒト</t>
    </rPh>
    <phoneticPr fontId="1"/>
  </si>
  <si>
    <t>移動（伴ず）深夜増４．７５・グループ</t>
    <rPh sb="8" eb="9">
      <t>ゾウ</t>
    </rPh>
    <phoneticPr fontId="1"/>
  </si>
  <si>
    <t>移動（伴ず）深夜増５．２５</t>
    <rPh sb="8" eb="9">
      <t>ゾウ</t>
    </rPh>
    <phoneticPr fontId="1"/>
  </si>
  <si>
    <t>移動（伴ず）深夜増５．２５・２人</t>
    <rPh sb="8" eb="9">
      <t>ゾウ</t>
    </rPh>
    <rPh sb="15" eb="16">
      <t>ヒト</t>
    </rPh>
    <phoneticPr fontId="1"/>
  </si>
  <si>
    <t>移動（伴ず）深夜増５．２５・グループ</t>
    <rPh sb="8" eb="9">
      <t>ゾウ</t>
    </rPh>
    <phoneticPr fontId="1"/>
  </si>
  <si>
    <t>移動（伴ず）深夜増５．７５</t>
    <rPh sb="8" eb="9">
      <t>ゾウ</t>
    </rPh>
    <phoneticPr fontId="1"/>
  </si>
  <si>
    <t>移動（伴ず）深夜増５．７５・２人</t>
    <rPh sb="8" eb="9">
      <t>ゾウ</t>
    </rPh>
    <rPh sb="15" eb="16">
      <t>ヒト</t>
    </rPh>
    <phoneticPr fontId="1"/>
  </si>
  <si>
    <t>移動（伴ず）深夜増５．７５・グループ</t>
    <rPh sb="8" eb="9">
      <t>ゾウ</t>
    </rPh>
    <phoneticPr fontId="1"/>
  </si>
  <si>
    <t>移動（伴ず）深夜増６．２５</t>
    <rPh sb="8" eb="9">
      <t>ゾウ</t>
    </rPh>
    <phoneticPr fontId="1"/>
  </si>
  <si>
    <t>移動（伴ず）深夜増６．２５・２人</t>
    <rPh sb="8" eb="9">
      <t>ゾウ</t>
    </rPh>
    <rPh sb="15" eb="16">
      <t>ヒト</t>
    </rPh>
    <phoneticPr fontId="1"/>
  </si>
  <si>
    <t>移動（伴ず）深夜増６．２５・グループ</t>
    <rPh sb="8" eb="9">
      <t>ゾウ</t>
    </rPh>
    <phoneticPr fontId="1"/>
  </si>
  <si>
    <t>(1)深夜増分
 １５分未満</t>
    <rPh sb="11" eb="12">
      <t>フン</t>
    </rPh>
    <rPh sb="12" eb="14">
      <t>ミマン</t>
    </rPh>
    <phoneticPr fontId="1"/>
  </si>
  <si>
    <t>移動喀痰吸引等支援体制加算</t>
    <rPh sb="0" eb="2">
      <t>イドウ</t>
    </rPh>
    <rPh sb="2" eb="3">
      <t>カク</t>
    </rPh>
    <rPh sb="3" eb="4">
      <t>タン</t>
    </rPh>
    <rPh sb="4" eb="6">
      <t>キュウイン</t>
    </rPh>
    <rPh sb="6" eb="7">
      <t>ナド</t>
    </rPh>
    <rPh sb="7" eb="9">
      <t>シエン</t>
    </rPh>
    <rPh sb="9" eb="11">
      <t>タイセイ</t>
    </rPh>
    <rPh sb="11" eb="13">
      <t>カサン</t>
    </rPh>
    <phoneticPr fontId="1"/>
  </si>
  <si>
    <t>1日につき</t>
    <rPh sb="1" eb="2">
      <t>ニチ</t>
    </rPh>
    <phoneticPr fontId="1"/>
  </si>
  <si>
    <t>(41)日中
 １０時間１５分以上
 １０時間３０分未満</t>
    <rPh sb="15" eb="17">
      <t>イジョウ</t>
    </rPh>
    <rPh sb="25" eb="26">
      <t>フン</t>
    </rPh>
    <rPh sb="26" eb="28">
      <t>ミマン</t>
    </rPh>
    <phoneticPr fontId="1"/>
  </si>
  <si>
    <t>移動（伴ず）早朝２．５・２人</t>
    <rPh sb="13" eb="14">
      <t>ヒト</t>
    </rPh>
    <phoneticPr fontId="1"/>
  </si>
  <si>
    <t>(9)早朝
 ２時間１５分以上
 ２時間３０分未満</t>
    <rPh sb="8" eb="10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</si>
  <si>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移動（伴ず）夜間４．５</t>
  </si>
  <si>
    <t>移動（伴ず）夜間４．５・２人</t>
    <rPh sb="13" eb="14">
      <t>ヒト</t>
    </rPh>
    <phoneticPr fontId="1"/>
  </si>
  <si>
    <t>移動（伴ず）夜間４．５・グループ</t>
  </si>
  <si>
    <t>(17)夜間
 ４時間１５分以上
 ４時間３０分未満</t>
    <rPh sb="14" eb="16">
      <t>イジョウ</t>
    </rPh>
    <rPh sb="23" eb="24">
      <t>フン</t>
    </rPh>
    <rPh sb="24" eb="26">
      <t>ミマン</t>
    </rPh>
    <phoneticPr fontId="1"/>
  </si>
  <si>
    <t>(25)深夜
 ６時間１５分以上
 ６時間３０分未満</t>
    <rPh sb="14" eb="16">
      <t>イジョウ</t>
    </rPh>
    <rPh sb="23" eb="24">
      <t>フン</t>
    </rPh>
    <rPh sb="24" eb="26">
      <t>ミマン</t>
    </rPh>
    <phoneticPr fontId="1"/>
  </si>
  <si>
    <t>移動（伴ず）深夜６．５</t>
  </si>
  <si>
    <t>移動（伴ず）深夜６．５・２人</t>
    <rPh sb="13" eb="14">
      <t>ヒト</t>
    </rPh>
    <phoneticPr fontId="1"/>
  </si>
  <si>
    <t>移動（伴ず）深夜６．５・グループ</t>
  </si>
  <si>
    <t>(42)日中増分
 １０時間１５分以上
 １０時間３０分未満</t>
    <rPh sb="17" eb="19">
      <t>イジョウ</t>
    </rPh>
    <rPh sb="27" eb="28">
      <t>フン</t>
    </rPh>
    <rPh sb="28" eb="30">
      <t>ミマン</t>
    </rPh>
    <phoneticPr fontId="1"/>
  </si>
  <si>
    <t>移動（伴ず）日中増１０．５</t>
    <rPh sb="6" eb="7">
      <t>ヒ</t>
    </rPh>
    <rPh sb="7" eb="8">
      <t>チュウ</t>
    </rPh>
    <rPh sb="8" eb="9">
      <t>ゾウ</t>
    </rPh>
    <phoneticPr fontId="1"/>
  </si>
  <si>
    <t>移動（伴ず）日中増１０．５・２人</t>
    <rPh sb="6" eb="7">
      <t>ヒ</t>
    </rPh>
    <rPh sb="7" eb="8">
      <t>チュウ</t>
    </rPh>
    <rPh sb="8" eb="9">
      <t>ゾウ</t>
    </rPh>
    <rPh sb="15" eb="16">
      <t>ヒト</t>
    </rPh>
    <phoneticPr fontId="1"/>
  </si>
  <si>
    <t>移動（伴ず）日中増１０．５・グループ</t>
    <rPh sb="6" eb="7">
      <t>ヒ</t>
    </rPh>
    <rPh sb="7" eb="8">
      <t>チュウ</t>
    </rPh>
    <rPh sb="8" eb="9">
      <t>ゾウ</t>
    </rPh>
    <phoneticPr fontId="1"/>
  </si>
  <si>
    <t>(10)早朝増分
 ２時間１５分以上
 ２時間３０分未満</t>
    <rPh sb="11" eb="13">
      <t>ジカン</t>
    </rPh>
    <rPh sb="16" eb="18">
      <t>イジョウ</t>
    </rPh>
    <rPh sb="21" eb="23">
      <t>ジカン</t>
    </rPh>
    <rPh sb="25" eb="26">
      <t>フン</t>
    </rPh>
    <rPh sb="26" eb="28">
      <t>ミマン</t>
    </rPh>
    <phoneticPr fontId="1"/>
  </si>
  <si>
    <t>移動（伴ず）早朝増２．５</t>
    <rPh sb="8" eb="9">
      <t>ゾウ</t>
    </rPh>
    <phoneticPr fontId="1"/>
  </si>
  <si>
    <t>移動（伴ず）早朝増２．５・２人</t>
    <rPh sb="8" eb="9">
      <t>ゾウ</t>
    </rPh>
    <rPh sb="14" eb="15">
      <t>ヒト</t>
    </rPh>
    <phoneticPr fontId="1"/>
  </si>
  <si>
    <t>移動（伴ず）早朝増２．５・グループ</t>
    <rPh sb="8" eb="9">
      <t>ゾウ</t>
    </rPh>
    <phoneticPr fontId="1"/>
  </si>
  <si>
    <t>移動（伴ず）夜間増４．５</t>
    <rPh sb="8" eb="9">
      <t>ゾウ</t>
    </rPh>
    <phoneticPr fontId="1"/>
  </si>
  <si>
    <t>移動（伴ず）夜間増４．５・２人</t>
    <rPh sb="8" eb="9">
      <t>ゾウ</t>
    </rPh>
    <rPh sb="14" eb="15">
      <t>ヒト</t>
    </rPh>
    <phoneticPr fontId="1"/>
  </si>
  <si>
    <t>移動（伴ず）夜間増４．５・グループ</t>
    <rPh sb="8" eb="9">
      <t>ゾウ</t>
    </rPh>
    <phoneticPr fontId="1"/>
  </si>
  <si>
    <t>(18)夜間増分
 ４時間１５分以上
 ４時間３０分未満</t>
    <rPh sb="16" eb="18">
      <t>イジョウ</t>
    </rPh>
    <rPh sb="25" eb="26">
      <t>フン</t>
    </rPh>
    <rPh sb="26" eb="28">
      <t>ミマン</t>
    </rPh>
    <phoneticPr fontId="1"/>
  </si>
  <si>
    <t>移動（伴ず）深夜増６．５</t>
    <rPh sb="8" eb="9">
      <t>ゾウ</t>
    </rPh>
    <phoneticPr fontId="1"/>
  </si>
  <si>
    <t>移動（伴ず）深夜増６．５・２人</t>
    <rPh sb="8" eb="9">
      <t>ゾウ</t>
    </rPh>
    <rPh sb="14" eb="15">
      <t>ヒト</t>
    </rPh>
    <phoneticPr fontId="1"/>
  </si>
  <si>
    <t>移動（伴ず）深夜増６．５・グループ</t>
    <rPh sb="8" eb="9">
      <t>ゾウ</t>
    </rPh>
    <phoneticPr fontId="1"/>
  </si>
  <si>
    <t>(26)深夜増分
 ６時間１５分以上
 ６時間３０分未満</t>
    <rPh sb="16" eb="18">
      <t>イジョウ</t>
    </rPh>
    <rPh sb="25" eb="26">
      <t>フン</t>
    </rPh>
    <rPh sb="26" eb="28">
      <t>ミマン</t>
    </rPh>
    <phoneticPr fontId="1"/>
  </si>
  <si>
    <t>ロ　移動支援（身体介護を伴わない場合）　（夜間のみ）</t>
    <rPh sb="21" eb="23">
      <t>ヤカン</t>
    </rPh>
    <phoneticPr fontId="1"/>
  </si>
  <si>
    <t>(2)日中
 ３０分以上
 ４５分未満</t>
    <rPh sb="9" eb="10">
      <t>フン</t>
    </rPh>
    <rPh sb="10" eb="12">
      <t>イジョウ</t>
    </rPh>
    <rPh sb="16" eb="17">
      <t>ブン</t>
    </rPh>
    <rPh sb="17" eb="19">
      <t>ミマン</t>
    </rPh>
    <phoneticPr fontId="1"/>
  </si>
  <si>
    <t>(5)日中
 １時間１５分以上
 １時間３０分未満</t>
    <rPh sb="8" eb="10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</si>
  <si>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(6)日中
 １時間３０分以上
 １時間４５分未満</t>
    <rPh sb="8" eb="10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</si>
  <si>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(7)日中
 １時間４５分以上
 ２時間未満</t>
    <rPh sb="8" eb="10">
      <t>ジカン</t>
    </rPh>
    <rPh sb="13" eb="15">
      <t>イジョウ</t>
    </rPh>
    <rPh sb="18" eb="20">
      <t>ジカン</t>
    </rPh>
    <rPh sb="20" eb="22">
      <t>ミマン</t>
    </rPh>
    <phoneticPr fontId="1"/>
  </si>
  <si>
    <t>(9)日中
 ２時間１５分以上
 ２時間３０分未満</t>
    <rPh sb="8" eb="10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</si>
  <si>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(10)日中
 ２時間３０分以上
 ２時間４５分未満</t>
    <rPh sb="9" eb="11">
      <t>ジカン</t>
    </rPh>
    <rPh sb="14" eb="16">
      <t>イジョウ</t>
    </rPh>
    <rPh sb="19" eb="21">
      <t>ジカン</t>
    </rPh>
    <rPh sb="23" eb="24">
      <t>フン</t>
    </rPh>
    <rPh sb="24" eb="26">
      <t>ミマン</t>
    </rPh>
    <phoneticPr fontId="1"/>
  </si>
  <si>
    <t>(13)日中
 ３時間１５分以上
 ３時間３０分未満</t>
    <rPh sb="9" eb="11">
      <t>ジカン</t>
    </rPh>
    <rPh sb="14" eb="16">
      <t>イジョウ</t>
    </rPh>
    <rPh sb="19" eb="21">
      <t>ジカン</t>
    </rPh>
    <rPh sb="23" eb="24">
      <t>フン</t>
    </rPh>
    <rPh sb="24" eb="26">
      <t>ミマン</t>
    </rPh>
    <phoneticPr fontId="1"/>
  </si>
  <si>
    <t>(14)日中
 ３時間３０分以上
 ３時間４５分未満</t>
    <rPh sb="9" eb="11">
      <t>ジカン</t>
    </rPh>
    <rPh sb="14" eb="16">
      <t>イジョウ</t>
    </rPh>
    <rPh sb="19" eb="21">
      <t>ジカン</t>
    </rPh>
    <rPh sb="23" eb="24">
      <t>フン</t>
    </rPh>
    <rPh sb="24" eb="26">
      <t>ミマン</t>
    </rPh>
    <phoneticPr fontId="1"/>
  </si>
  <si>
    <t>(16)日中
 ４時間以上
 ４時間１５分未満</t>
    <rPh sb="11" eb="13">
      <t>イジョウ</t>
    </rPh>
    <rPh sb="20" eb="21">
      <t>フン</t>
    </rPh>
    <rPh sb="21" eb="23">
      <t>ミマン</t>
    </rPh>
    <phoneticPr fontId="1"/>
  </si>
  <si>
    <t>(17)日中
 ４時間１５分以上
 ４時間３０分未満</t>
    <rPh sb="14" eb="16">
      <t>イジョウ</t>
    </rPh>
    <rPh sb="23" eb="24">
      <t>フン</t>
    </rPh>
    <rPh sb="24" eb="26">
      <t>ミマン</t>
    </rPh>
    <phoneticPr fontId="1"/>
  </si>
  <si>
    <t>(18)日中
 ４時間３０分以上
 ４時間４５分未満</t>
    <rPh sb="14" eb="16">
      <t>イジョウ</t>
    </rPh>
    <rPh sb="23" eb="24">
      <t>フン</t>
    </rPh>
    <rPh sb="24" eb="26">
      <t>ミマン</t>
    </rPh>
    <phoneticPr fontId="1"/>
  </si>
  <si>
    <t>(19)日中
 ４時間４５分以上
 ５時間未満</t>
    <rPh sb="13" eb="14">
      <t>フン</t>
    </rPh>
    <rPh sb="14" eb="16">
      <t>イジョウ</t>
    </rPh>
    <rPh sb="19" eb="21">
      <t>ジカン</t>
    </rPh>
    <rPh sb="21" eb="23">
      <t>ミマン</t>
    </rPh>
    <phoneticPr fontId="1"/>
  </si>
  <si>
    <t>(20)日中
 ５時間以上
 ５時間１５分未満</t>
    <rPh sb="11" eb="13">
      <t>イジョウ</t>
    </rPh>
    <rPh sb="20" eb="21">
      <t>フン</t>
    </rPh>
    <rPh sb="21" eb="23">
      <t>ミマン</t>
    </rPh>
    <phoneticPr fontId="1"/>
  </si>
  <si>
    <t>(21)日中
 ５時間１５分以上
 ５時間３０分未満</t>
    <rPh sb="14" eb="16">
      <t>イジョウ</t>
    </rPh>
    <rPh sb="23" eb="24">
      <t>フン</t>
    </rPh>
    <rPh sb="24" eb="26">
      <t>ミマン</t>
    </rPh>
    <phoneticPr fontId="1"/>
  </si>
  <si>
    <t>(22)日中
 ５時間３０分以上
 ５時間４５分未満</t>
    <rPh sb="14" eb="16">
      <t>イジョウ</t>
    </rPh>
    <rPh sb="23" eb="24">
      <t>フン</t>
    </rPh>
    <rPh sb="24" eb="26">
      <t>ミマン</t>
    </rPh>
    <phoneticPr fontId="1"/>
  </si>
  <si>
    <t>(23)日中
 ５時間４５分以上
 ６時間未満</t>
    <rPh sb="13" eb="14">
      <t>フン</t>
    </rPh>
    <rPh sb="14" eb="16">
      <t>イジョウ</t>
    </rPh>
    <rPh sb="21" eb="23">
      <t>ミマン</t>
    </rPh>
    <phoneticPr fontId="1"/>
  </si>
  <si>
    <t>(24)日中
 ６時間以上
 ６時間１５分未満</t>
    <rPh sb="11" eb="13">
      <t>イジョウ</t>
    </rPh>
    <rPh sb="20" eb="21">
      <t>フン</t>
    </rPh>
    <rPh sb="21" eb="23">
      <t>ミマン</t>
    </rPh>
    <phoneticPr fontId="1"/>
  </si>
  <si>
    <t>(25)日中
 ６時間１５分以上
 ６時間３０分未満</t>
    <rPh sb="14" eb="16">
      <t>イジョウ</t>
    </rPh>
    <rPh sb="23" eb="24">
      <t>フン</t>
    </rPh>
    <rPh sb="24" eb="26">
      <t>ミマン</t>
    </rPh>
    <phoneticPr fontId="1"/>
  </si>
  <si>
    <t>(26)日中
 ６時間３０分以上
 ６時間４５分未満</t>
    <rPh sb="14" eb="16">
      <t>イジョウ</t>
    </rPh>
    <rPh sb="23" eb="24">
      <t>フン</t>
    </rPh>
    <rPh sb="24" eb="26">
      <t>ミマン</t>
    </rPh>
    <phoneticPr fontId="1"/>
  </si>
  <si>
    <t>(27)日中
 ６時間４５分以上
 ７時間未満</t>
    <rPh sb="13" eb="14">
      <t>フン</t>
    </rPh>
    <rPh sb="14" eb="16">
      <t>イジョウ</t>
    </rPh>
    <rPh sb="19" eb="21">
      <t>ジカン</t>
    </rPh>
    <rPh sb="21" eb="23">
      <t>ミマン</t>
    </rPh>
    <phoneticPr fontId="1"/>
  </si>
  <si>
    <t>(28)日中
 ７時間以上
 ７時間１５分未満</t>
    <rPh sb="11" eb="13">
      <t>イジョウ</t>
    </rPh>
    <rPh sb="20" eb="21">
      <t>フン</t>
    </rPh>
    <rPh sb="21" eb="23">
      <t>ミマン</t>
    </rPh>
    <phoneticPr fontId="1"/>
  </si>
  <si>
    <t>(29)日中
 ７時間１５分以上
 ７時間３０分未満</t>
    <rPh sb="14" eb="16">
      <t>イジョウ</t>
    </rPh>
    <rPh sb="23" eb="24">
      <t>フン</t>
    </rPh>
    <rPh sb="24" eb="26">
      <t>ミマン</t>
    </rPh>
    <phoneticPr fontId="1"/>
  </si>
  <si>
    <t>(30)日中
 ７時間３０分以上
 ７時間４５分未満</t>
    <rPh sb="14" eb="16">
      <t>イジョウ</t>
    </rPh>
    <rPh sb="23" eb="24">
      <t>フン</t>
    </rPh>
    <rPh sb="24" eb="26">
      <t>ミマン</t>
    </rPh>
    <phoneticPr fontId="1"/>
  </si>
  <si>
    <t>(31)日中
 ７時間４５分以上
 ８時間未満</t>
    <rPh sb="13" eb="14">
      <t>フン</t>
    </rPh>
    <rPh sb="14" eb="16">
      <t>イジョウ</t>
    </rPh>
    <rPh sb="19" eb="21">
      <t>ジカン</t>
    </rPh>
    <rPh sb="21" eb="23">
      <t>ミマン</t>
    </rPh>
    <phoneticPr fontId="1"/>
  </si>
  <si>
    <t>(32)日中
 ８時間以上
 ８時間１５分未満</t>
    <rPh sb="11" eb="13">
      <t>イジョウ</t>
    </rPh>
    <rPh sb="20" eb="21">
      <t>フン</t>
    </rPh>
    <rPh sb="21" eb="23">
      <t>ミマン</t>
    </rPh>
    <phoneticPr fontId="1"/>
  </si>
  <si>
    <t>(33)日中
 ８時間１５分以上
 ８時間３０分未満</t>
    <rPh sb="14" eb="16">
      <t>イジョウ</t>
    </rPh>
    <rPh sb="23" eb="24">
      <t>フン</t>
    </rPh>
    <rPh sb="24" eb="26">
      <t>ミマン</t>
    </rPh>
    <phoneticPr fontId="1"/>
  </si>
  <si>
    <t>(34)日中
 ８時間３０分以上
 ８時間４５分未満</t>
    <rPh sb="14" eb="16">
      <t>イジョウ</t>
    </rPh>
    <rPh sb="23" eb="24">
      <t>フン</t>
    </rPh>
    <rPh sb="24" eb="26">
      <t>ミマン</t>
    </rPh>
    <phoneticPr fontId="1"/>
  </si>
  <si>
    <t>(35)日中
 ８時間４５分以上
 ９時間未満</t>
    <rPh sb="13" eb="14">
      <t>フン</t>
    </rPh>
    <rPh sb="14" eb="16">
      <t>イジョウ</t>
    </rPh>
    <rPh sb="19" eb="21">
      <t>ジカン</t>
    </rPh>
    <rPh sb="21" eb="23">
      <t>ミマン</t>
    </rPh>
    <phoneticPr fontId="1"/>
  </si>
  <si>
    <t>(36)日中
 ９時間以上
 ９時間１５分未満</t>
    <rPh sb="11" eb="13">
      <t>イジョウ</t>
    </rPh>
    <rPh sb="20" eb="21">
      <t>フン</t>
    </rPh>
    <rPh sb="21" eb="23">
      <t>ミマン</t>
    </rPh>
    <phoneticPr fontId="1"/>
  </si>
  <si>
    <t>(37)日中
 ９時間１５分以上
 ９時間３０分未満</t>
    <rPh sb="14" eb="16">
      <t>イジョウ</t>
    </rPh>
    <rPh sb="23" eb="24">
      <t>フン</t>
    </rPh>
    <rPh sb="24" eb="26">
      <t>ミマン</t>
    </rPh>
    <phoneticPr fontId="1"/>
  </si>
  <si>
    <t>(38)日中
 ９時間３０分以上
 ９時間４５分未満</t>
    <rPh sb="14" eb="16">
      <t>イジョウ</t>
    </rPh>
    <rPh sb="23" eb="24">
      <t>フン</t>
    </rPh>
    <rPh sb="24" eb="26">
      <t>ミマン</t>
    </rPh>
    <phoneticPr fontId="1"/>
  </si>
  <si>
    <t>(39)日中
 ９時間４５分以上
 １０時間未満</t>
    <rPh sb="13" eb="14">
      <t>フン</t>
    </rPh>
    <rPh sb="14" eb="16">
      <t>イジョウ</t>
    </rPh>
    <rPh sb="20" eb="22">
      <t>ジカン</t>
    </rPh>
    <rPh sb="22" eb="24">
      <t>ミマン</t>
    </rPh>
    <phoneticPr fontId="1"/>
  </si>
  <si>
    <t>(40)日中
 １０時間以上
 １０時間１５分未満</t>
    <rPh sb="12" eb="14">
      <t>イジョウ</t>
    </rPh>
    <rPh sb="22" eb="23">
      <t>フン</t>
    </rPh>
    <rPh sb="23" eb="25">
      <t>ミマン</t>
    </rPh>
    <phoneticPr fontId="1"/>
  </si>
  <si>
    <t>1回につき</t>
    <phoneticPr fontId="1"/>
  </si>
  <si>
    <t>２人目の居宅介護従事者による場合</t>
    <phoneticPr fontId="1"/>
  </si>
  <si>
    <t>×</t>
    <phoneticPr fontId="1"/>
  </si>
  <si>
    <t>サービスコード</t>
    <phoneticPr fontId="1"/>
  </si>
  <si>
    <t>算定項目</t>
    <phoneticPr fontId="1"/>
  </si>
  <si>
    <t>サービスコード</t>
    <phoneticPr fontId="1"/>
  </si>
  <si>
    <t>算定項目</t>
    <phoneticPr fontId="1"/>
  </si>
  <si>
    <t>喀痰吸引等支援体制加算</t>
    <phoneticPr fontId="1"/>
  </si>
  <si>
    <t>1回につき</t>
    <phoneticPr fontId="1"/>
  </si>
  <si>
    <t>２人目の居宅介護従事者による場合</t>
    <phoneticPr fontId="1"/>
  </si>
  <si>
    <t>×</t>
    <phoneticPr fontId="1"/>
  </si>
  <si>
    <t>(2)深夜増分
 １５分以上
 ３０分未満</t>
    <rPh sb="11" eb="12">
      <t>フン</t>
    </rPh>
    <rPh sb="12" eb="14">
      <t>イジョウ</t>
    </rPh>
    <rPh sb="18" eb="19">
      <t>フン</t>
    </rPh>
    <rPh sb="19" eb="21">
      <t>ミマン</t>
    </rPh>
    <phoneticPr fontId="1"/>
  </si>
  <si>
    <t>(3)深夜増分
 ３０分以上
 ４５分未満</t>
    <rPh sb="11" eb="14">
      <t>フンイジョウ</t>
    </rPh>
    <rPh sb="18" eb="19">
      <t>フン</t>
    </rPh>
    <rPh sb="19" eb="21">
      <t>ミマン</t>
    </rPh>
    <phoneticPr fontId="1"/>
  </si>
  <si>
    <t>(4)深夜増分
 ４５分以上
 １時間未満</t>
    <rPh sb="11" eb="12">
      <t>フン</t>
    </rPh>
    <rPh sb="12" eb="14">
      <t>イジョウ</t>
    </rPh>
    <rPh sb="17" eb="19">
      <t>ジカン</t>
    </rPh>
    <rPh sb="19" eb="21">
      <t>ミマン</t>
    </rPh>
    <phoneticPr fontId="1"/>
  </si>
  <si>
    <t>(5)深夜増分
 １時間以上
 １時間１５分未満</t>
    <rPh sb="10" eb="12">
      <t>ジカン</t>
    </rPh>
    <rPh sb="12" eb="14">
      <t>イジョウ</t>
    </rPh>
    <rPh sb="17" eb="19">
      <t>ジカン</t>
    </rPh>
    <rPh sb="21" eb="22">
      <t>フン</t>
    </rPh>
    <rPh sb="22" eb="24">
      <t>ミマン</t>
    </rPh>
    <phoneticPr fontId="1"/>
  </si>
  <si>
    <t>(6)深夜増分
 １時間１５分以上
 １時間３０分未満</t>
    <rPh sb="10" eb="12">
      <t>ジカン</t>
    </rPh>
    <rPh sb="14" eb="15">
      <t>フン</t>
    </rPh>
    <rPh sb="15" eb="17">
      <t>イジョウ</t>
    </rPh>
    <rPh sb="20" eb="22">
      <t>ジカン</t>
    </rPh>
    <rPh sb="24" eb="25">
      <t>フン</t>
    </rPh>
    <rPh sb="25" eb="27">
      <t>ミマン</t>
    </rPh>
    <phoneticPr fontId="1"/>
  </si>
  <si>
    <t>(7)深夜増分
 １時間３０分以上
 １時間４５分未満</t>
    <rPh sb="10" eb="12">
      <t>ジカン</t>
    </rPh>
    <rPh sb="14" eb="15">
      <t>フン</t>
    </rPh>
    <rPh sb="15" eb="17">
      <t>イジョウ</t>
    </rPh>
    <rPh sb="20" eb="22">
      <t>ジカン</t>
    </rPh>
    <rPh sb="24" eb="25">
      <t>フン</t>
    </rPh>
    <rPh sb="25" eb="27">
      <t>ミマン</t>
    </rPh>
    <phoneticPr fontId="1"/>
  </si>
  <si>
    <t>(8)深夜増分
 １時間４５分以上
 ２時間未満</t>
    <rPh sb="10" eb="12">
      <t>ジカン</t>
    </rPh>
    <rPh sb="14" eb="15">
      <t>フン</t>
    </rPh>
    <rPh sb="15" eb="17">
      <t>イジョウ</t>
    </rPh>
    <rPh sb="20" eb="22">
      <t>ジカン</t>
    </rPh>
    <rPh sb="22" eb="24">
      <t>ミマン</t>
    </rPh>
    <phoneticPr fontId="1"/>
  </si>
  <si>
    <t>２人目の居宅介護従事者による場合</t>
    <phoneticPr fontId="1"/>
  </si>
  <si>
    <t>×</t>
    <phoneticPr fontId="1"/>
  </si>
  <si>
    <t>(9)深夜増分
 ２時間以上
 ２時間１５分未満</t>
    <rPh sb="10" eb="12">
      <t>ジカン</t>
    </rPh>
    <rPh sb="12" eb="14">
      <t>イジョウ</t>
    </rPh>
    <rPh sb="17" eb="19">
      <t>ジカン</t>
    </rPh>
    <rPh sb="21" eb="22">
      <t>フン</t>
    </rPh>
    <rPh sb="22" eb="24">
      <t>ミマン</t>
    </rPh>
    <phoneticPr fontId="1"/>
  </si>
  <si>
    <t>(10)深夜増分
 ２時間１５分以上
 ２時間３０分未満</t>
    <rPh sb="11" eb="13">
      <t>ジカン</t>
    </rPh>
    <rPh sb="15" eb="16">
      <t>フン</t>
    </rPh>
    <rPh sb="16" eb="18">
      <t>イジョウ</t>
    </rPh>
    <rPh sb="21" eb="23">
      <t>ジカン</t>
    </rPh>
    <rPh sb="25" eb="26">
      <t>フン</t>
    </rPh>
    <rPh sb="26" eb="28">
      <t>ミマン</t>
    </rPh>
    <phoneticPr fontId="1"/>
  </si>
  <si>
    <t>(11)深夜増分
 ２時間３０分以上
 ２時間４５分未満</t>
    <rPh sb="11" eb="13">
      <t>ジカン</t>
    </rPh>
    <rPh sb="15" eb="16">
      <t>フン</t>
    </rPh>
    <rPh sb="16" eb="18">
      <t>イジョウ</t>
    </rPh>
    <rPh sb="21" eb="23">
      <t>ジカン</t>
    </rPh>
    <rPh sb="25" eb="26">
      <t>フン</t>
    </rPh>
    <rPh sb="26" eb="28">
      <t>ミマン</t>
    </rPh>
    <phoneticPr fontId="1"/>
  </si>
  <si>
    <t>(12)深夜増分
 ２時間４５分以上
 ３時間未満</t>
    <rPh sb="11" eb="13">
      <t>ジカン</t>
    </rPh>
    <rPh sb="15" eb="16">
      <t>フン</t>
    </rPh>
    <rPh sb="16" eb="18">
      <t>イジョウ</t>
    </rPh>
    <rPh sb="21" eb="23">
      <t>ジカン</t>
    </rPh>
    <rPh sb="23" eb="25">
      <t>ミマン</t>
    </rPh>
    <phoneticPr fontId="1"/>
  </si>
  <si>
    <t>(13)深夜増分
 ３時間以上
 ３時間１５分未満</t>
    <rPh sb="11" eb="13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</si>
  <si>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(14)深夜増分
 ３時間１５分以上
 ３時間３０分未満</t>
    <rPh sb="11" eb="13">
      <t>ジカン</t>
    </rPh>
    <rPh sb="15" eb="16">
      <t>フン</t>
    </rPh>
    <rPh sb="16" eb="18">
      <t>イジョウ</t>
    </rPh>
    <rPh sb="21" eb="23">
      <t>ジカン</t>
    </rPh>
    <rPh sb="25" eb="26">
      <t>フン</t>
    </rPh>
    <rPh sb="26" eb="28">
      <t>ミマン</t>
    </rPh>
    <phoneticPr fontId="1"/>
  </si>
  <si>
    <t>(15)深夜増分
 ３時間３０分以上
 ３時間４５分未満</t>
    <rPh sb="11" eb="13">
      <t>ジカン</t>
    </rPh>
    <rPh sb="15" eb="16">
      <t>フン</t>
    </rPh>
    <rPh sb="16" eb="18">
      <t>イジョウ</t>
    </rPh>
    <rPh sb="21" eb="23">
      <t>ジカン</t>
    </rPh>
    <rPh sb="25" eb="26">
      <t>フン</t>
    </rPh>
    <rPh sb="26" eb="28">
      <t>ミマン</t>
    </rPh>
    <phoneticPr fontId="1"/>
  </si>
  <si>
    <t>(16)深夜増分
 ３時間４５分以上
 ４時間未満</t>
    <rPh sb="11" eb="13">
      <t>ジカン</t>
    </rPh>
    <rPh sb="15" eb="16">
      <t>フン</t>
    </rPh>
    <rPh sb="16" eb="18">
      <t>イジョウ</t>
    </rPh>
    <rPh sb="21" eb="23">
      <t>ジカン</t>
    </rPh>
    <rPh sb="23" eb="25">
      <t>ミマン</t>
    </rPh>
    <phoneticPr fontId="1"/>
  </si>
  <si>
    <t>(17)深夜増分
 ４時間以上
 ４時間１５分未満</t>
    <rPh sb="11" eb="13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</si>
  <si>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(18)深夜増分
 ４時間１５分以上
 ４時間３０分未満</t>
    <rPh sb="11" eb="13">
      <t>ジカン</t>
    </rPh>
    <rPh sb="15" eb="16">
      <t>フン</t>
    </rPh>
    <rPh sb="16" eb="18">
      <t>イジョウ</t>
    </rPh>
    <rPh sb="21" eb="23">
      <t>ジカン</t>
    </rPh>
    <rPh sb="25" eb="26">
      <t>フン</t>
    </rPh>
    <rPh sb="26" eb="28">
      <t>ミマン</t>
    </rPh>
    <phoneticPr fontId="1"/>
  </si>
  <si>
    <t>(19)深夜増分
 ４時間３０分以上
 ４時間４５分未満</t>
    <rPh sb="11" eb="13">
      <t>ジカン</t>
    </rPh>
    <rPh sb="15" eb="16">
      <t>フン</t>
    </rPh>
    <rPh sb="16" eb="18">
      <t>イジョウ</t>
    </rPh>
    <rPh sb="21" eb="23">
      <t>ジカン</t>
    </rPh>
    <rPh sb="25" eb="26">
      <t>フン</t>
    </rPh>
    <rPh sb="26" eb="28">
      <t>ミマン</t>
    </rPh>
    <phoneticPr fontId="1"/>
  </si>
  <si>
    <t>(20)深夜増分
 ４時間４５分以上
 ５時間未満</t>
    <rPh sb="11" eb="13">
      <t>ジカン</t>
    </rPh>
    <rPh sb="15" eb="16">
      <t>フン</t>
    </rPh>
    <rPh sb="16" eb="18">
      <t>イジョウ</t>
    </rPh>
    <rPh sb="21" eb="23">
      <t>ジカン</t>
    </rPh>
    <rPh sb="23" eb="25">
      <t>ミマン</t>
    </rPh>
    <phoneticPr fontId="1"/>
  </si>
  <si>
    <t>(21)深夜増分
 ５時間以上
 ５時間１５分未満</t>
    <rPh sb="11" eb="13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</si>
  <si>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(22)深夜増分
 ５時間１５分以上
 ５時間３０分未満</t>
    <rPh sb="11" eb="13">
      <t>ジカン</t>
    </rPh>
    <rPh sb="15" eb="16">
      <t>フン</t>
    </rPh>
    <rPh sb="16" eb="18">
      <t>イジョウ</t>
    </rPh>
    <rPh sb="21" eb="23">
      <t>ジカン</t>
    </rPh>
    <rPh sb="25" eb="26">
      <t>フン</t>
    </rPh>
    <rPh sb="26" eb="28">
      <t>ミマン</t>
    </rPh>
    <phoneticPr fontId="1"/>
  </si>
  <si>
    <t>(23)深夜増分
 ５時間３０分以上
 ５時間４５分未満</t>
    <rPh sb="11" eb="13">
      <t>ジカン</t>
    </rPh>
    <rPh sb="15" eb="16">
      <t>フン</t>
    </rPh>
    <rPh sb="16" eb="18">
      <t>イジョウ</t>
    </rPh>
    <rPh sb="21" eb="23">
      <t>ジカン</t>
    </rPh>
    <rPh sb="25" eb="26">
      <t>フン</t>
    </rPh>
    <rPh sb="26" eb="28">
      <t>ミマン</t>
    </rPh>
    <phoneticPr fontId="1"/>
  </si>
  <si>
    <t>(24)深夜増分
 ５時間４５分以上
 ６時間未満</t>
    <rPh sb="11" eb="13">
      <t>ジカン</t>
    </rPh>
    <rPh sb="15" eb="16">
      <t>フン</t>
    </rPh>
    <rPh sb="16" eb="18">
      <t>イジョウ</t>
    </rPh>
    <rPh sb="21" eb="23">
      <t>ジカン</t>
    </rPh>
    <rPh sb="23" eb="25">
      <t>ミマン</t>
    </rPh>
    <phoneticPr fontId="1"/>
  </si>
  <si>
    <t>(25)深夜増分
 ６時間以上
 ６時間１５分未満</t>
    <rPh sb="11" eb="13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</si>
  <si>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(4)早朝増分
 ４５分以上
 １時間未満</t>
    <rPh sb="11" eb="12">
      <t>フン</t>
    </rPh>
    <rPh sb="12" eb="14">
      <t>イジョウ</t>
    </rPh>
    <rPh sb="17" eb="19">
      <t>ジカン</t>
    </rPh>
    <rPh sb="19" eb="21">
      <t>ミマン</t>
    </rPh>
    <phoneticPr fontId="1"/>
  </si>
  <si>
    <t>(5)早朝増分
 １時間以上
 １時間１５分未満</t>
    <rPh sb="10" eb="12">
      <t>ジカン</t>
    </rPh>
    <rPh sb="12" eb="14">
      <t>イジョウ</t>
    </rPh>
    <rPh sb="17" eb="19">
      <t>ジカン</t>
    </rPh>
    <rPh sb="21" eb="22">
      <t>フン</t>
    </rPh>
    <rPh sb="22" eb="24">
      <t>ミマン</t>
    </rPh>
    <phoneticPr fontId="1"/>
  </si>
  <si>
    <t>２人目の居宅介護従事者による場合</t>
    <phoneticPr fontId="1"/>
  </si>
  <si>
    <t>×</t>
    <phoneticPr fontId="1"/>
  </si>
  <si>
    <t>(9)早朝増分
 ２時間以上
 ２時間１５分未満</t>
    <rPh sb="10" eb="12">
      <t>ジカン</t>
    </rPh>
    <rPh sb="12" eb="14">
      <t>イジョウ</t>
    </rPh>
    <rPh sb="17" eb="19">
      <t>ジカン</t>
    </rPh>
    <rPh sb="21" eb="22">
      <t>フン</t>
    </rPh>
    <rPh sb="22" eb="24">
      <t>ミマン</t>
    </rPh>
    <phoneticPr fontId="1"/>
  </si>
  <si>
    <t>サービスコード</t>
    <phoneticPr fontId="1"/>
  </si>
  <si>
    <t>算定項目</t>
    <phoneticPr fontId="1"/>
  </si>
  <si>
    <t>(2)夜間増分
 １５分以上
 ３０分未満</t>
    <rPh sb="11" eb="14">
      <t>フンイジョウ</t>
    </rPh>
    <rPh sb="18" eb="19">
      <t>フン</t>
    </rPh>
    <rPh sb="19" eb="21">
      <t>ミマン</t>
    </rPh>
    <phoneticPr fontId="1"/>
  </si>
  <si>
    <t>(3)夜間増分
 ３０分以上
 ４５分未満</t>
    <rPh sb="11" eb="12">
      <t>フン</t>
    </rPh>
    <rPh sb="12" eb="14">
      <t>イジョウ</t>
    </rPh>
    <rPh sb="18" eb="19">
      <t>フン</t>
    </rPh>
    <rPh sb="19" eb="21">
      <t>ミマン</t>
    </rPh>
    <phoneticPr fontId="1"/>
  </si>
  <si>
    <t>(4)夜間増分
 ４５分以上
 １時間未満</t>
    <rPh sb="11" eb="12">
      <t>フン</t>
    </rPh>
    <rPh sb="12" eb="14">
      <t>イジョウ</t>
    </rPh>
    <rPh sb="17" eb="19">
      <t>ジカン</t>
    </rPh>
    <rPh sb="19" eb="21">
      <t>ミマン</t>
    </rPh>
    <phoneticPr fontId="1"/>
  </si>
  <si>
    <t>(5)夜間増分
 １時間以上
 １時間１５分未満</t>
    <rPh sb="10" eb="12">
      <t>ジカン</t>
    </rPh>
    <rPh sb="12" eb="14">
      <t>イジョウ</t>
    </rPh>
    <rPh sb="17" eb="19">
      <t>ジカン</t>
    </rPh>
    <rPh sb="21" eb="22">
      <t>フン</t>
    </rPh>
    <rPh sb="22" eb="24">
      <t>ミマン</t>
    </rPh>
    <phoneticPr fontId="1"/>
  </si>
  <si>
    <t>(6)夜間増分
 １時間１５分以上
 １時間３０分未満</t>
    <rPh sb="10" eb="12">
      <t>ジカン</t>
    </rPh>
    <rPh sb="14" eb="15">
      <t>フン</t>
    </rPh>
    <rPh sb="15" eb="17">
      <t>イジョウ</t>
    </rPh>
    <rPh sb="20" eb="22">
      <t>ジカン</t>
    </rPh>
    <rPh sb="24" eb="25">
      <t>フン</t>
    </rPh>
    <rPh sb="25" eb="27">
      <t>ミマン</t>
    </rPh>
    <phoneticPr fontId="1"/>
  </si>
  <si>
    <t>(7)夜間増分
 １時間３０分以上
 １時間４５分未満</t>
    <rPh sb="10" eb="12">
      <t>ジカン</t>
    </rPh>
    <rPh sb="14" eb="15">
      <t>フン</t>
    </rPh>
    <rPh sb="15" eb="17">
      <t>イジョウ</t>
    </rPh>
    <rPh sb="20" eb="22">
      <t>ジカン</t>
    </rPh>
    <rPh sb="24" eb="25">
      <t>フン</t>
    </rPh>
    <rPh sb="25" eb="27">
      <t>ミマン</t>
    </rPh>
    <phoneticPr fontId="1"/>
  </si>
  <si>
    <t>(8)夜間増分
 １時間４５分以上
 ２時間未満</t>
    <rPh sb="10" eb="12">
      <t>ジカン</t>
    </rPh>
    <rPh sb="14" eb="15">
      <t>フン</t>
    </rPh>
    <rPh sb="15" eb="17">
      <t>イジョウ</t>
    </rPh>
    <rPh sb="20" eb="22">
      <t>ジカン</t>
    </rPh>
    <rPh sb="22" eb="24">
      <t>ミマン</t>
    </rPh>
    <phoneticPr fontId="1"/>
  </si>
  <si>
    <t>(9)夜間増分
 ２時間以上
 ２時間１５分未満</t>
    <rPh sb="10" eb="12">
      <t>ジカン</t>
    </rPh>
    <rPh sb="12" eb="14">
      <t>イジョウ</t>
    </rPh>
    <rPh sb="17" eb="19">
      <t>ジカン</t>
    </rPh>
    <rPh sb="21" eb="22">
      <t>フン</t>
    </rPh>
    <rPh sb="22" eb="24">
      <t>ミマン</t>
    </rPh>
    <phoneticPr fontId="1"/>
  </si>
  <si>
    <t>(10)夜間増分
 ２時間１５分以上
 ２時間３０分未満</t>
    <rPh sb="11" eb="13">
      <t>ジカン</t>
    </rPh>
    <rPh sb="15" eb="16">
      <t>フン</t>
    </rPh>
    <rPh sb="16" eb="18">
      <t>イジョウ</t>
    </rPh>
    <rPh sb="21" eb="23">
      <t>ジカン</t>
    </rPh>
    <rPh sb="25" eb="26">
      <t>フン</t>
    </rPh>
    <rPh sb="26" eb="28">
      <t>ミマン</t>
    </rPh>
    <phoneticPr fontId="1"/>
  </si>
  <si>
    <t>(11)夜間増分
 ２時間３０分以上
 ２時間４５分未満</t>
    <rPh sb="11" eb="13">
      <t>ジカン</t>
    </rPh>
    <rPh sb="15" eb="16">
      <t>フン</t>
    </rPh>
    <rPh sb="16" eb="18">
      <t>イジョウ</t>
    </rPh>
    <rPh sb="21" eb="23">
      <t>ジカン</t>
    </rPh>
    <rPh sb="25" eb="26">
      <t>フン</t>
    </rPh>
    <rPh sb="26" eb="28">
      <t>ミマン</t>
    </rPh>
    <phoneticPr fontId="1"/>
  </si>
  <si>
    <t>(12)夜間増分
 ２時間４５分以上
 ３時間未満</t>
    <rPh sb="11" eb="13">
      <t>ジカン</t>
    </rPh>
    <rPh sb="15" eb="16">
      <t>フン</t>
    </rPh>
    <rPh sb="16" eb="18">
      <t>イジョウ</t>
    </rPh>
    <rPh sb="21" eb="23">
      <t>ジカン</t>
    </rPh>
    <rPh sb="23" eb="25">
      <t>ミマン</t>
    </rPh>
    <phoneticPr fontId="1"/>
  </si>
  <si>
    <t>(13)夜間増分
 ３時間以上
 ３時間１５分未満</t>
    <rPh sb="11" eb="13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</si>
  <si>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(14)夜間増分
 ３時間１５分以上
 ３時間３０分未満</t>
    <rPh sb="11" eb="13">
      <t>ジカン</t>
    </rPh>
    <rPh sb="15" eb="16">
      <t>フン</t>
    </rPh>
    <rPh sb="16" eb="18">
      <t>イジョウ</t>
    </rPh>
    <rPh sb="21" eb="23">
      <t>ジカン</t>
    </rPh>
    <rPh sb="25" eb="26">
      <t>フン</t>
    </rPh>
    <rPh sb="26" eb="28">
      <t>ミマン</t>
    </rPh>
    <phoneticPr fontId="1"/>
  </si>
  <si>
    <t>(15)夜間増分
 ３時間３０分以上
 ３時間４５分未満</t>
    <rPh sb="11" eb="13">
      <t>ジカン</t>
    </rPh>
    <rPh sb="15" eb="16">
      <t>フン</t>
    </rPh>
    <rPh sb="16" eb="18">
      <t>イジョウ</t>
    </rPh>
    <rPh sb="21" eb="23">
      <t>ジカン</t>
    </rPh>
    <rPh sb="25" eb="26">
      <t>フン</t>
    </rPh>
    <rPh sb="26" eb="28">
      <t>ミマン</t>
    </rPh>
    <phoneticPr fontId="1"/>
  </si>
  <si>
    <t>(16)夜間増分
 ３時間４５分以上
 ４時間未満</t>
    <rPh sb="11" eb="13">
      <t>ジカン</t>
    </rPh>
    <rPh sb="15" eb="16">
      <t>フン</t>
    </rPh>
    <rPh sb="16" eb="18">
      <t>イジョウ</t>
    </rPh>
    <rPh sb="21" eb="23">
      <t>ジカン</t>
    </rPh>
    <rPh sb="23" eb="25">
      <t>ミマン</t>
    </rPh>
    <phoneticPr fontId="1"/>
  </si>
  <si>
    <t>(17)夜間増分
 ４時間以上
 ４時間１５分未満</t>
    <rPh sb="11" eb="13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</si>
  <si>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(12)日中増分
 ２時間４５分以上
 ３時間未満</t>
    <rPh sb="11" eb="13">
      <t>ジカン</t>
    </rPh>
    <rPh sb="15" eb="16">
      <t>フン</t>
    </rPh>
    <rPh sb="16" eb="18">
      <t>イジョウ</t>
    </rPh>
    <rPh sb="21" eb="23">
      <t>ジカン</t>
    </rPh>
    <rPh sb="23" eb="25">
      <t>ミマン</t>
    </rPh>
    <phoneticPr fontId="1"/>
  </si>
  <si>
    <t>(13)日中増分
 ３時間以上
 ３時間１５分未満</t>
    <rPh sb="11" eb="13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</si>
  <si>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(16)日中増分
 ３時間４５分以上
 ４時間未満</t>
    <rPh sb="11" eb="13">
      <t>ジカン</t>
    </rPh>
    <rPh sb="15" eb="16">
      <t>フン</t>
    </rPh>
    <rPh sb="16" eb="18">
      <t>イジョウ</t>
    </rPh>
    <rPh sb="21" eb="23">
      <t>ジカン</t>
    </rPh>
    <rPh sb="23" eb="25">
      <t>ミマン</t>
    </rPh>
    <phoneticPr fontId="1"/>
  </si>
  <si>
    <t>２人目の居宅介護従業者による場合</t>
    <phoneticPr fontId="1"/>
  </si>
  <si>
    <t>A</t>
    <phoneticPr fontId="1"/>
  </si>
  <si>
    <t>B</t>
    <phoneticPr fontId="1"/>
  </si>
  <si>
    <t>移動（伴ず）深夜１．０・日中０．５・グループ</t>
    <phoneticPr fontId="1"/>
  </si>
  <si>
    <t>移動（伴ず）日中０．５・夜間０．２５・深夜０．２５</t>
    <phoneticPr fontId="1"/>
  </si>
  <si>
    <t>２人目の居宅介護従業者による場合</t>
    <phoneticPr fontId="1"/>
  </si>
  <si>
    <t>移動（伴ず）日中０．５・夜間０．２５・深夜０．２５・グループ</t>
    <phoneticPr fontId="1"/>
  </si>
  <si>
    <t>A</t>
    <phoneticPr fontId="1"/>
  </si>
  <si>
    <t>B</t>
    <phoneticPr fontId="1"/>
  </si>
  <si>
    <t>移動（伴ず）日中０．５・夜間０．２５・深夜０．５</t>
    <phoneticPr fontId="1"/>
  </si>
  <si>
    <t>移動（伴ず）日中０．５・夜間０．２５・深夜０．５・グループ</t>
    <phoneticPr fontId="1"/>
  </si>
  <si>
    <t>移動（伴ず）日中０．５・夜間０．２５・深夜０．７５</t>
    <phoneticPr fontId="1"/>
  </si>
  <si>
    <t>移動（伴ず）日中０．５・夜間０．２５・深夜０．７５・グループ</t>
    <phoneticPr fontId="1"/>
  </si>
  <si>
    <t>移動（伴ず）日中０．５・夜間０．５・深夜０．２５</t>
    <phoneticPr fontId="1"/>
  </si>
  <si>
    <t>移動（伴ず）日中０．５・夜間０．５・深夜０．２５・グループ</t>
    <phoneticPr fontId="1"/>
  </si>
  <si>
    <t>移動（伴ず）日中０．５・夜間０．５・深夜０．５・グループ</t>
    <phoneticPr fontId="1"/>
  </si>
  <si>
    <t>移動（伴ず）日中０．５・夜間０．７５・深夜０．２５</t>
    <phoneticPr fontId="1"/>
  </si>
  <si>
    <t>移動（伴ず）日中０．５・夜間０．７５・深夜０．２５・グループ</t>
    <phoneticPr fontId="1"/>
  </si>
  <si>
    <t>移動（伴ず）日中０．７５・夜間０．２５・深夜０．２５</t>
    <phoneticPr fontId="1"/>
  </si>
  <si>
    <t>移動（伴ず）日中０．７５・夜間０．２５・深夜０．２５・グループ</t>
    <phoneticPr fontId="1"/>
  </si>
  <si>
    <t>移動（伴ず）日中０．７５・夜間０．２５・深夜０．５</t>
    <phoneticPr fontId="1"/>
  </si>
  <si>
    <t>移動（伴ず）日中０．７５・夜間０．２５・深夜０．５・グループ</t>
    <phoneticPr fontId="1"/>
  </si>
  <si>
    <t>移動（伴ず）日中０．７５・夜間０．５・深夜０．２５</t>
    <phoneticPr fontId="1"/>
  </si>
  <si>
    <t>移動（伴ず）日中０．７５・夜間０．５・深夜０．２５・グループ</t>
    <phoneticPr fontId="1"/>
  </si>
  <si>
    <t>移動（伴ず）日中１．０・夜間０．２５・深夜０．２５</t>
    <phoneticPr fontId="1"/>
  </si>
  <si>
    <t>移動（伴ず）日中１．０・夜間０．２５・深夜０．２５・グループ</t>
    <phoneticPr fontId="1"/>
  </si>
  <si>
    <t>移動（伴ず）夜間０．５深夜０．２５</t>
    <phoneticPr fontId="1"/>
  </si>
  <si>
    <t>移動（伴ず）夜間０．５深夜０．２５・２人</t>
    <phoneticPr fontId="1"/>
  </si>
  <si>
    <t>移動（伴ず）夜間０．５深夜０．２５・グループ</t>
    <phoneticPr fontId="1"/>
  </si>
  <si>
    <t>移動（伴ず）夜間０．５深夜０．７５</t>
    <phoneticPr fontId="1"/>
  </si>
  <si>
    <t>移動（伴ず）夜間０．５深夜０．７５・２人</t>
    <phoneticPr fontId="1"/>
  </si>
  <si>
    <t>移動（伴ず）夜間０．５深夜０．７５・グループ</t>
    <phoneticPr fontId="1"/>
  </si>
  <si>
    <t>移動（伴ず）夜間０．７５深夜０．２５</t>
    <phoneticPr fontId="1"/>
  </si>
  <si>
    <t>移動（伴ず）夜間０．７５深夜０．２５・２人</t>
    <phoneticPr fontId="1"/>
  </si>
  <si>
    <t>移動（伴ず）夜間０．７５深夜０．２５・グループ</t>
    <phoneticPr fontId="1"/>
  </si>
  <si>
    <t>移動（伴ず）夜間０．７５深夜０．５</t>
    <phoneticPr fontId="1"/>
  </si>
  <si>
    <t>移動（伴ず）夜間０．７５深夜０．５・２人</t>
    <phoneticPr fontId="1"/>
  </si>
  <si>
    <t>移動（伴ず）夜間０．７５深夜０．５・グループ</t>
    <phoneticPr fontId="1"/>
  </si>
  <si>
    <t>移動（伴ず）夜間０．７５深夜０．７５</t>
    <phoneticPr fontId="1"/>
  </si>
  <si>
    <t>移動（伴ず）夜間０．７５深夜０．７５・２人</t>
    <phoneticPr fontId="1"/>
  </si>
  <si>
    <t>移動（伴ず）夜間０．７５深夜０．７５・グループ</t>
    <phoneticPr fontId="1"/>
  </si>
  <si>
    <t>移動（伴ず）夜間１．０深夜０．２５</t>
    <phoneticPr fontId="1"/>
  </si>
  <si>
    <t>移動（伴ず）夜間１．０深夜０．２５・２人</t>
    <phoneticPr fontId="1"/>
  </si>
  <si>
    <t>移動（伴ず）夜間１．０深夜０．２５・グループ</t>
    <phoneticPr fontId="1"/>
  </si>
  <si>
    <t>移動（伴ず）夜間１．２５深夜０．２５</t>
    <phoneticPr fontId="1"/>
  </si>
  <si>
    <t>移動（伴ず）夜間１．２５深夜０．２５・２人</t>
    <phoneticPr fontId="1"/>
  </si>
  <si>
    <t>移動（伴ず）夜間１．２５深夜０．２５・グループ</t>
    <phoneticPr fontId="1"/>
  </si>
  <si>
    <t>移動（伴ず）日跨増深夜０．５・深夜０．２５</t>
    <phoneticPr fontId="1"/>
  </si>
  <si>
    <t>移動（伴ず）日跨増深夜０．５・深夜０．２５・２人</t>
    <phoneticPr fontId="1"/>
  </si>
  <si>
    <t>移動（伴ず）日跨増深夜０．５・深夜０．２５・グループ</t>
    <phoneticPr fontId="1"/>
  </si>
  <si>
    <t>移動（伴ず）日跨増深夜０．５・深夜０．７５</t>
    <phoneticPr fontId="1"/>
  </si>
  <si>
    <t>移動（伴ず）日跨増深夜０．５・深夜０．７５・２人</t>
    <phoneticPr fontId="1"/>
  </si>
  <si>
    <t>移動（伴ず）日跨増深夜０．５・深夜０．７５・グループ</t>
    <phoneticPr fontId="1"/>
  </si>
  <si>
    <t>移動（伴ず）日跨増深夜０．７５・深夜０．２５</t>
    <phoneticPr fontId="1"/>
  </si>
  <si>
    <t>移動（伴ず）日跨増深夜０．７５・深夜０．２５・２人</t>
    <phoneticPr fontId="1"/>
  </si>
  <si>
    <t>移動（伴ず）日跨増深夜０．７５・深夜０．２５・グループ</t>
    <phoneticPr fontId="1"/>
  </si>
  <si>
    <t>移動（伴ず）日跨増深夜０．７５・深夜０．５</t>
    <phoneticPr fontId="1"/>
  </si>
  <si>
    <t>移動（伴ず）日跨増深夜０．７５・深夜０．５・２人</t>
    <phoneticPr fontId="1"/>
  </si>
  <si>
    <t>移動（伴ず）日跨増深夜０．７５・深夜０．５・グループ</t>
    <phoneticPr fontId="1"/>
  </si>
  <si>
    <t>移動（伴ず）日跨増深夜０．７５・深夜０．７５</t>
    <phoneticPr fontId="1"/>
  </si>
  <si>
    <t>移動（伴ず）日跨増深夜０．７５・深夜０．７５・２人</t>
    <phoneticPr fontId="1"/>
  </si>
  <si>
    <t>移動（伴ず）日跨増深夜０．７５・深夜０．７５・グループ</t>
    <phoneticPr fontId="1"/>
  </si>
  <si>
    <t>移動（伴ず）日跨増深夜１．０・深夜０．２５</t>
    <phoneticPr fontId="1"/>
  </si>
  <si>
    <t>移動（伴ず）日跨増深夜１．０・深夜０．２５・２人</t>
    <phoneticPr fontId="1"/>
  </si>
  <si>
    <t>移動（伴ず）日跨増深夜１．０・深夜０．２５・グループ</t>
    <phoneticPr fontId="1"/>
  </si>
  <si>
    <t>移動（伴ず）日跨増深夜１．２５・深夜０．２５</t>
    <phoneticPr fontId="1"/>
  </si>
  <si>
    <t>移動（伴ず）日跨増深夜１．２５・深夜０．２５・２人</t>
    <phoneticPr fontId="1"/>
  </si>
  <si>
    <t>移動（伴ず）日跨増深夜１．２５・深夜０．２５・グループ</t>
    <phoneticPr fontId="1"/>
  </si>
  <si>
    <t>移動（伴ず）早朝０．５・日中０．２５</t>
    <phoneticPr fontId="1"/>
  </si>
  <si>
    <t>移動（伴ず）早朝０．５・日中０．２５・２人</t>
    <phoneticPr fontId="1"/>
  </si>
  <si>
    <t>移動（伴ず）早朝０．５・日中０．２５・グループ</t>
    <phoneticPr fontId="1"/>
  </si>
  <si>
    <t>移動（伴ず）早朝０．５・日中０．７５</t>
    <phoneticPr fontId="1"/>
  </si>
  <si>
    <t>移動（伴ず）早朝０．５・日中０．７５・２人</t>
    <phoneticPr fontId="1"/>
  </si>
  <si>
    <t>移動（伴ず）早朝０．５・日中０．７５・グループ</t>
    <phoneticPr fontId="1"/>
  </si>
  <si>
    <t>移動（伴ず）早朝０．７５・日中０．２５</t>
    <phoneticPr fontId="1"/>
  </si>
  <si>
    <t>移動（伴ず）早朝０．７５・日中０．２５・２人</t>
    <phoneticPr fontId="1"/>
  </si>
  <si>
    <t>移動（伴ず）早朝０．７５・日中０．２５・グループ</t>
    <phoneticPr fontId="1"/>
  </si>
  <si>
    <t>移動（伴ず）早朝０．７５・日中０．５</t>
    <phoneticPr fontId="1"/>
  </si>
  <si>
    <t>移動（伴ず）早朝０．７５・日中０．５・２人</t>
    <phoneticPr fontId="1"/>
  </si>
  <si>
    <t>移動（伴ず）早朝０．７５・日中０．５・グループ</t>
    <phoneticPr fontId="1"/>
  </si>
  <si>
    <t>移動（伴ず）早朝０．７５・日中０．７５</t>
    <phoneticPr fontId="1"/>
  </si>
  <si>
    <t>移動（伴ず）早朝０．７５・日中０．７５・２人</t>
    <phoneticPr fontId="1"/>
  </si>
  <si>
    <t>移動（伴ず）早朝０．７５・日中０．７５・グループ</t>
    <phoneticPr fontId="1"/>
  </si>
  <si>
    <t>移動（伴ず）早朝１．０・日中０．２５</t>
    <phoneticPr fontId="1"/>
  </si>
  <si>
    <t>移動（伴ず）早朝１．０・日中０．２５・２人</t>
    <phoneticPr fontId="1"/>
  </si>
  <si>
    <t>移動（伴ず）早朝１．０・日中０．２５・グループ</t>
    <phoneticPr fontId="1"/>
  </si>
  <si>
    <t>移動（伴ず）早朝１．０・日中０．５</t>
    <phoneticPr fontId="1"/>
  </si>
  <si>
    <t>移動（伴ず）早朝１．０・日中０．５・２人</t>
    <phoneticPr fontId="1"/>
  </si>
  <si>
    <t>移動（伴ず）早朝１．０・日中０．５・グループ</t>
    <phoneticPr fontId="1"/>
  </si>
  <si>
    <t>移動（伴ず）早朝１．２５・日中０．２５</t>
    <phoneticPr fontId="1"/>
  </si>
  <si>
    <t>移動（伴ず）早朝１．２５・日中０．２５・２人</t>
    <phoneticPr fontId="1"/>
  </si>
  <si>
    <t>移動（伴ず）早朝１．２５・日中０．２５・グループ</t>
    <phoneticPr fontId="1"/>
  </si>
  <si>
    <t>移動（伴ず）日中０．５・夜間０．２５</t>
    <phoneticPr fontId="1"/>
  </si>
  <si>
    <t>移動（伴ず）日中０．５・夜間０．２５・２人</t>
    <phoneticPr fontId="1"/>
  </si>
  <si>
    <t>移動（伴ず）日中０．５・夜間０．２５・グループ</t>
    <phoneticPr fontId="1"/>
  </si>
  <si>
    <t>移動（伴ず）日中０．５・夜間０．７５</t>
    <phoneticPr fontId="1"/>
  </si>
  <si>
    <t>移動（伴ず）日中０．５・夜間０．７５・２人</t>
    <phoneticPr fontId="1"/>
  </si>
  <si>
    <t>移動（伴ず）日中０．５・夜間０．７５・グループ</t>
    <phoneticPr fontId="1"/>
  </si>
  <si>
    <t>移動（伴ず）日中０．７５・夜間０．２５</t>
    <phoneticPr fontId="1"/>
  </si>
  <si>
    <t>移動（伴ず）日中０．７５・夜間０．２５・２人</t>
    <phoneticPr fontId="1"/>
  </si>
  <si>
    <t>移動（伴ず）日中０．７５・夜間０．２５・グループ</t>
    <phoneticPr fontId="1"/>
  </si>
  <si>
    <t>移動（伴ず）日中０．７５・夜間０．５</t>
    <phoneticPr fontId="1"/>
  </si>
  <si>
    <t>移動（伴ず）日中０．７５・夜間０．５・２人</t>
    <phoneticPr fontId="1"/>
  </si>
  <si>
    <t>移動（伴ず）日中０．７５・夜間０．５・グループ</t>
    <phoneticPr fontId="1"/>
  </si>
  <si>
    <t>移動（伴ず）日中０．７５・夜間０．７５</t>
    <phoneticPr fontId="1"/>
  </si>
  <si>
    <t>移動（伴ず）日中０．７５・夜間０．７５・２人</t>
    <phoneticPr fontId="1"/>
  </si>
  <si>
    <t>移動（伴ず）日中０．７５・夜間０．７５・グループ</t>
    <phoneticPr fontId="1"/>
  </si>
  <si>
    <t>移動（伴ず）日中１．０・夜間０．２５</t>
    <phoneticPr fontId="1"/>
  </si>
  <si>
    <t>移動（伴ず）日中１．０・夜間０．２５・２人</t>
    <phoneticPr fontId="1"/>
  </si>
  <si>
    <t>移動（伴ず）日中１．０・夜間０．２５・グループ</t>
    <phoneticPr fontId="1"/>
  </si>
  <si>
    <t>移動（伴ず）日中１．０・夜間０．５</t>
    <phoneticPr fontId="1"/>
  </si>
  <si>
    <t>移動（伴ず）日中１．０・夜間０．５・２人</t>
    <phoneticPr fontId="1"/>
  </si>
  <si>
    <t>移動（伴ず）日中１．０・夜間０．５・グループ</t>
    <phoneticPr fontId="1"/>
  </si>
  <si>
    <t>移動（伴ず）日中１．２５・夜間０．２５</t>
    <phoneticPr fontId="1"/>
  </si>
  <si>
    <t>移動（伴ず）日中１．２５・夜間０．２５・２人</t>
    <phoneticPr fontId="1"/>
  </si>
  <si>
    <t>移動（伴ず）日中１．２５・夜間０．２５・グループ</t>
    <phoneticPr fontId="1"/>
  </si>
  <si>
    <t>移動（伴ず）深夜０．５・グループ</t>
    <phoneticPr fontId="1"/>
  </si>
  <si>
    <t>移動（伴ず）深夜０．７５</t>
    <phoneticPr fontId="1"/>
  </si>
  <si>
    <t>移動（伴ず）深夜０．７５・グループ</t>
    <phoneticPr fontId="1"/>
  </si>
  <si>
    <t>移動（伴ず）深夜１．０・グループ</t>
    <phoneticPr fontId="1"/>
  </si>
  <si>
    <t>移動（伴ず）深夜１．２５</t>
    <phoneticPr fontId="1"/>
  </si>
  <si>
    <t>移動（伴ず）深夜１．２５・グループ</t>
    <phoneticPr fontId="1"/>
  </si>
  <si>
    <t>移動（伴ず）深夜１．５</t>
    <phoneticPr fontId="1"/>
  </si>
  <si>
    <t>移動（伴ず）深夜１．５・グループ</t>
    <phoneticPr fontId="1"/>
  </si>
  <si>
    <t>移動（伴ず）深夜１．７５</t>
    <phoneticPr fontId="1"/>
  </si>
  <si>
    <t>移動（伴ず）深夜１．７５・グループ</t>
    <phoneticPr fontId="1"/>
  </si>
  <si>
    <t>移動（伴ず）深夜２．０・グループ</t>
    <phoneticPr fontId="1"/>
  </si>
  <si>
    <t>移動（伴ず）深夜２．２５</t>
    <phoneticPr fontId="1"/>
  </si>
  <si>
    <t>移動（伴ず）深夜２．２５・グループ</t>
    <phoneticPr fontId="1"/>
  </si>
  <si>
    <t>移動（伴ず）深夜２．５・グループ</t>
    <phoneticPr fontId="1"/>
  </si>
  <si>
    <t>移動（伴ず）深夜２．７５</t>
    <phoneticPr fontId="1"/>
  </si>
  <si>
    <t>移動（伴ず）深夜２．７５・グループ</t>
    <phoneticPr fontId="1"/>
  </si>
  <si>
    <t>移動（伴ず）深夜３．０・グループ</t>
    <phoneticPr fontId="1"/>
  </si>
  <si>
    <t>移動（伴ず）深夜３．２５</t>
    <phoneticPr fontId="1"/>
  </si>
  <si>
    <t>移動（伴ず）深夜３．２５・グループ</t>
    <phoneticPr fontId="1"/>
  </si>
  <si>
    <t>移動（伴ず）深夜３．５・グループ</t>
    <phoneticPr fontId="1"/>
  </si>
  <si>
    <t>移動（伴ず）深夜３．７５</t>
    <phoneticPr fontId="1"/>
  </si>
  <si>
    <t>移動（伴ず）深夜３．７５・グループ</t>
    <phoneticPr fontId="1"/>
  </si>
  <si>
    <t>移動（伴ず）深夜４．０・グループ</t>
    <phoneticPr fontId="1"/>
  </si>
  <si>
    <t>移動（伴ず）深夜４．２５</t>
    <phoneticPr fontId="1"/>
  </si>
  <si>
    <t>移動（伴ず）深夜４．２５・グループ</t>
    <phoneticPr fontId="1"/>
  </si>
  <si>
    <t>移動（伴ず）深夜４．５・グループ</t>
    <phoneticPr fontId="1"/>
  </si>
  <si>
    <t>移動（伴ず）深夜４．７５</t>
    <phoneticPr fontId="1"/>
  </si>
  <si>
    <t>移動（伴ず）深夜４．７５・グループ</t>
    <phoneticPr fontId="1"/>
  </si>
  <si>
    <t>移動（伴ず）深夜５．０・グループ</t>
    <phoneticPr fontId="1"/>
  </si>
  <si>
    <t>移動（伴ず）深夜５．２５</t>
    <phoneticPr fontId="1"/>
  </si>
  <si>
    <t>移動（伴ず）深夜５．２５・グループ</t>
    <phoneticPr fontId="1"/>
  </si>
  <si>
    <t>移動（伴ず）深夜５．５・グループ</t>
    <phoneticPr fontId="1"/>
  </si>
  <si>
    <t>移動（伴ず）深夜５．７５</t>
    <phoneticPr fontId="1"/>
  </si>
  <si>
    <t>移動（伴ず）深夜５．７５・グループ</t>
    <phoneticPr fontId="1"/>
  </si>
  <si>
    <t>移動（伴ず）深夜６．０・グループ</t>
    <phoneticPr fontId="1"/>
  </si>
  <si>
    <t>移動（伴ず）深夜６．２５</t>
    <phoneticPr fontId="1"/>
  </si>
  <si>
    <t>移動（伴ず）深夜６．２５・グループ</t>
    <phoneticPr fontId="1"/>
  </si>
  <si>
    <t>移動（伴ず）早朝０．５</t>
    <phoneticPr fontId="1"/>
  </si>
  <si>
    <t>移動（伴ず）早朝０．５・グループ</t>
    <phoneticPr fontId="1"/>
  </si>
  <si>
    <t>移動（伴ず）早朝０．７５</t>
    <phoneticPr fontId="1"/>
  </si>
  <si>
    <t>移動（伴ず）早朝０．７５・グループ</t>
    <phoneticPr fontId="1"/>
  </si>
  <si>
    <t>移動（伴ず）早朝１．０・グループ</t>
    <phoneticPr fontId="1"/>
  </si>
  <si>
    <t>移動（伴ず）早朝１．２５</t>
    <phoneticPr fontId="1"/>
  </si>
  <si>
    <t>移動（伴ず）早朝１．２５・グループ</t>
    <phoneticPr fontId="1"/>
  </si>
  <si>
    <t>移動（伴ず）早朝１．５・グループ</t>
    <phoneticPr fontId="1"/>
  </si>
  <si>
    <t>×</t>
    <phoneticPr fontId="1"/>
  </si>
  <si>
    <t>２人目の居宅介護従事者による場合</t>
    <phoneticPr fontId="1"/>
  </si>
  <si>
    <t>移動（伴ず）早朝１．７５</t>
    <phoneticPr fontId="1"/>
  </si>
  <si>
    <t>移動（伴ず）早朝１．７５・グループ</t>
    <phoneticPr fontId="1"/>
  </si>
  <si>
    <t>移動（伴ず）早朝２．０・グループ</t>
    <phoneticPr fontId="1"/>
  </si>
  <si>
    <t>移動（伴ず）早朝２．２５</t>
    <phoneticPr fontId="1"/>
  </si>
  <si>
    <t>移動（伴ず）早朝２．２５・グループ</t>
    <phoneticPr fontId="1"/>
  </si>
  <si>
    <t>移動（伴ず）早朝２．５</t>
    <phoneticPr fontId="1"/>
  </si>
  <si>
    <t>移動（伴ず）早朝２．５・グループ</t>
    <phoneticPr fontId="1"/>
  </si>
  <si>
    <t>サービスコード</t>
    <phoneticPr fontId="1"/>
  </si>
  <si>
    <t>算定項目</t>
    <phoneticPr fontId="1"/>
  </si>
  <si>
    <t>移動（伴ず）夜間０．５・グループ</t>
    <phoneticPr fontId="1"/>
  </si>
  <si>
    <t>移動（伴ず）夜間０．７５</t>
    <phoneticPr fontId="1"/>
  </si>
  <si>
    <t>移動（伴ず）夜間０．７５・グループ</t>
    <phoneticPr fontId="1"/>
  </si>
  <si>
    <t>移動（伴ず）夜間１．０・グループ</t>
    <phoneticPr fontId="1"/>
  </si>
  <si>
    <t>移動（伴ず）夜間１．２５</t>
    <phoneticPr fontId="1"/>
  </si>
  <si>
    <t>移動（伴ず）夜間１．２５・グループ</t>
    <phoneticPr fontId="1"/>
  </si>
  <si>
    <t>移動（伴ず）夜間１．５・グループ</t>
    <phoneticPr fontId="1"/>
  </si>
  <si>
    <t>移動（伴ず）夜間１．７５</t>
    <phoneticPr fontId="1"/>
  </si>
  <si>
    <t>移動（伴ず）夜間１．７５・グループ</t>
    <phoneticPr fontId="1"/>
  </si>
  <si>
    <t>移動（伴ず）夜間２．０・グループ</t>
    <phoneticPr fontId="1"/>
  </si>
  <si>
    <t>移動（伴ず）夜間２．２５</t>
    <phoneticPr fontId="1"/>
  </si>
  <si>
    <t>移動（伴ず）夜間２．２５・グループ</t>
    <phoneticPr fontId="1"/>
  </si>
  <si>
    <t>移動（伴ず）夜間２．５・グループ</t>
    <phoneticPr fontId="1"/>
  </si>
  <si>
    <t>移動（伴ず）夜間２．７５</t>
    <phoneticPr fontId="1"/>
  </si>
  <si>
    <t>移動（伴ず）夜間２．７５・グループ</t>
    <phoneticPr fontId="1"/>
  </si>
  <si>
    <t>移動（伴ず）夜間３．０・グループ</t>
    <phoneticPr fontId="1"/>
  </si>
  <si>
    <t>移動（伴ず）夜間３．２５</t>
    <phoneticPr fontId="1"/>
  </si>
  <si>
    <t>移動（伴ず）夜間３．２５・グループ</t>
    <phoneticPr fontId="1"/>
  </si>
  <si>
    <t>移動（伴ず）夜間３．５・グループ</t>
    <phoneticPr fontId="1"/>
  </si>
  <si>
    <t>移動（伴ず）夜間３．７５</t>
    <phoneticPr fontId="1"/>
  </si>
  <si>
    <t>移動（伴ず）夜間３．７５・グループ</t>
    <phoneticPr fontId="1"/>
  </si>
  <si>
    <t>移動（伴ず）夜間４．０・グループ</t>
    <phoneticPr fontId="1"/>
  </si>
  <si>
    <t>移動（伴ず）夜間４．２５</t>
    <phoneticPr fontId="1"/>
  </si>
  <si>
    <t>移動（伴ず）夜間４．２５・グループ</t>
    <phoneticPr fontId="1"/>
  </si>
  <si>
    <t>移動（伴う）日中０．５・夜間２．０・深夜０．５</t>
    <phoneticPr fontId="1"/>
  </si>
  <si>
    <t>移動（伴う）日中０．５・夜間２．０・深夜０．５・グループ</t>
    <phoneticPr fontId="1"/>
  </si>
  <si>
    <t>移動（伴う）日中０．５・夜間１．５・深夜０．５</t>
    <phoneticPr fontId="1"/>
  </si>
  <si>
    <t>移動（伴う）日中０．５・夜間１．５・深夜０．５・グループ</t>
    <phoneticPr fontId="1"/>
  </si>
  <si>
    <t>移動（伴う）日中０．５・夜間１．５・深夜１．０</t>
    <phoneticPr fontId="1"/>
  </si>
  <si>
    <t>移動（伴う）日中０．５・夜間１．５・深夜１．０・グループ</t>
    <phoneticPr fontId="1"/>
  </si>
  <si>
    <t>移動（伴う）日中１．０・夜間１．５・深夜０．５</t>
    <phoneticPr fontId="1"/>
  </si>
  <si>
    <t>移動（伴う）日中１．０・夜間１．５・深夜０．５・グループ</t>
    <phoneticPr fontId="1"/>
  </si>
  <si>
    <t>２人目の居宅介護従業者による場合</t>
    <phoneticPr fontId="1"/>
  </si>
  <si>
    <t>移動（伴う）日中０．５・夜間１．０・深夜０．５</t>
    <phoneticPr fontId="1"/>
  </si>
  <si>
    <t>移動（伴う）日中０．５・夜間１．０・深夜０．５・グループ</t>
    <phoneticPr fontId="1"/>
  </si>
  <si>
    <t>移動（伴う）日中０．５・夜間１．０・深夜１．０</t>
    <phoneticPr fontId="1"/>
  </si>
  <si>
    <t>移動（伴う）日中０．５・夜間１．０・深夜１．０・グループ</t>
    <phoneticPr fontId="1"/>
  </si>
  <si>
    <t>移動（伴う）日中０．５・夜間１．０・深夜１．５</t>
    <phoneticPr fontId="1"/>
  </si>
  <si>
    <t>移動（伴う）日中０．５・夜間１．０・深夜１．５・グループ</t>
    <phoneticPr fontId="1"/>
  </si>
  <si>
    <t>移動（伴う）日中１．０・夜間１．０・深夜０．５</t>
    <phoneticPr fontId="1"/>
  </si>
  <si>
    <t>移動（伴う）日中１．０・夜間１．０・深夜０．５・グループ</t>
    <phoneticPr fontId="1"/>
  </si>
  <si>
    <t>移動（伴う）日中１．０・夜間１．０・深夜１．０</t>
    <phoneticPr fontId="1"/>
  </si>
  <si>
    <t>移動（伴う）日中１．０・夜間１．０・深夜１．０・グループ</t>
    <phoneticPr fontId="1"/>
  </si>
  <si>
    <t>移動（伴う）日中１．５・夜間１．０・深夜０．５</t>
    <phoneticPr fontId="1"/>
  </si>
  <si>
    <t>移動（伴う）日中１．５・夜間１．０・深夜０．５・グループ</t>
    <phoneticPr fontId="1"/>
  </si>
  <si>
    <t>移動（伴う）日中０．５・夜間０．５・深夜０．５</t>
    <phoneticPr fontId="1"/>
  </si>
  <si>
    <t>移動（伴う）日中０．５・夜間０．５・深夜０．５・グループ</t>
    <phoneticPr fontId="1"/>
  </si>
  <si>
    <t>移動（伴う）日中０．５・夜間０．５・深夜１．０</t>
    <phoneticPr fontId="1"/>
  </si>
  <si>
    <t>移動（伴う）日中０．５・夜間０．５・深夜１．０・グループ</t>
    <phoneticPr fontId="1"/>
  </si>
  <si>
    <t>移動（伴う）日中０．５・夜間０．５・深夜１．５</t>
    <phoneticPr fontId="1"/>
  </si>
  <si>
    <t>２人目の居宅介護従業者による場合</t>
    <phoneticPr fontId="1"/>
  </si>
  <si>
    <t>×</t>
    <phoneticPr fontId="1"/>
  </si>
  <si>
    <t>移動（伴う）日中０．５・夜間０．５・深夜１．５・グループ</t>
    <phoneticPr fontId="1"/>
  </si>
  <si>
    <t>移動（伴う）日中０．５・夜間０．５・深夜２．０</t>
    <phoneticPr fontId="1"/>
  </si>
  <si>
    <t>移動（伴う）日中０．５・夜間０．５・深夜２．０・グループ</t>
    <phoneticPr fontId="1"/>
  </si>
  <si>
    <t>移動（伴う）日中１．０・夜間０．５・深夜０．５</t>
    <phoneticPr fontId="1"/>
  </si>
  <si>
    <t>移動（伴う）日中１．０・夜間０．５・深夜０．５・グループ</t>
    <phoneticPr fontId="1"/>
  </si>
  <si>
    <t>移動（伴う）日中１．０・夜間０．５・深夜１．０</t>
    <phoneticPr fontId="1"/>
  </si>
  <si>
    <t>移動（伴う）日中１．０・夜間０．５・深夜１．０・グループ</t>
    <phoneticPr fontId="1"/>
  </si>
  <si>
    <t>移動（伴う）日中１．０・夜間０．５・深夜１．５</t>
    <phoneticPr fontId="1"/>
  </si>
  <si>
    <t>移動（伴う）日中１．０・夜間０．５・深夜１．５・グループ</t>
    <phoneticPr fontId="1"/>
  </si>
  <si>
    <t>移動（伴う）日中１．５・夜間０．５・深夜０．５</t>
    <phoneticPr fontId="1"/>
  </si>
  <si>
    <t>移動（伴う）日中１．５・夜間０．５・深夜０．５・グループ</t>
    <phoneticPr fontId="1"/>
  </si>
  <si>
    <t>移動（伴う）日中１．５・夜間０．５・深夜１．０</t>
    <phoneticPr fontId="1"/>
  </si>
  <si>
    <t>移動（伴う）日中１．５・夜間０．５・深夜１．０・グループ</t>
    <phoneticPr fontId="1"/>
  </si>
  <si>
    <t>移動（伴う）日中２．０・夜間０．５・深夜０．５</t>
    <phoneticPr fontId="1"/>
  </si>
  <si>
    <t>移動（伴う）日中２．０・夜間０．５・深夜０．５・グループ</t>
    <phoneticPr fontId="1"/>
  </si>
  <si>
    <t>サービスコード</t>
    <phoneticPr fontId="1"/>
  </si>
  <si>
    <t>算定項目</t>
    <phoneticPr fontId="1"/>
  </si>
  <si>
    <t>A</t>
    <phoneticPr fontId="1"/>
  </si>
  <si>
    <t>B</t>
    <phoneticPr fontId="1"/>
  </si>
  <si>
    <t>移動（伴う）早朝０．５・日中２．０・夜間０．５</t>
    <phoneticPr fontId="1"/>
  </si>
  <si>
    <t>移動（伴う）早朝０．５・日中２．０・夜間０．５・グループ</t>
    <phoneticPr fontId="1"/>
  </si>
  <si>
    <t>移動（伴う）日中０．５・夜間０．５</t>
    <phoneticPr fontId="1"/>
  </si>
  <si>
    <t>移動（伴う）日中０．５・夜間０．５・２人</t>
    <phoneticPr fontId="1"/>
  </si>
  <si>
    <t>移動（伴う）日中０．５・夜間１．０</t>
    <phoneticPr fontId="1"/>
  </si>
  <si>
    <t>移動（伴う）日中０．５・夜間１．０・２人</t>
    <phoneticPr fontId="1"/>
  </si>
  <si>
    <t>移動（伴う）日中０．５・夜間１．５</t>
    <phoneticPr fontId="1"/>
  </si>
  <si>
    <t>移動（伴う）日中０．５・夜間１．５・２人</t>
    <phoneticPr fontId="1"/>
  </si>
  <si>
    <t>移動（伴う）日中０．５・夜間２．０</t>
    <phoneticPr fontId="1"/>
  </si>
  <si>
    <t>移動（伴う）日中０．５・夜間２．０・２人</t>
    <phoneticPr fontId="1"/>
  </si>
  <si>
    <t>移動（伴う）日中０．５・夜間２．５</t>
    <phoneticPr fontId="1"/>
  </si>
  <si>
    <t>移動（伴う）日中０．５・夜間２．５・２人</t>
    <phoneticPr fontId="1"/>
  </si>
  <si>
    <t>移動（伴う）日中１．０・夜間０．５</t>
    <phoneticPr fontId="1"/>
  </si>
  <si>
    <t>移動（伴う）日中１．０・夜間０．５・２人</t>
    <phoneticPr fontId="1"/>
  </si>
  <si>
    <t>移動（伴う）日中１．０・夜間１．０</t>
    <phoneticPr fontId="1"/>
  </si>
  <si>
    <t>移動（伴う）日中１．０・夜間１．０・２人</t>
    <phoneticPr fontId="1"/>
  </si>
  <si>
    <t>移動（伴う）日中１．０・夜間１．５</t>
    <phoneticPr fontId="1"/>
  </si>
  <si>
    <t>移動（伴う）日中１．０・夜間１．５・２人</t>
    <phoneticPr fontId="1"/>
  </si>
  <si>
    <t>移動（伴う）日中１．０・夜間２．０</t>
    <phoneticPr fontId="1"/>
  </si>
  <si>
    <t>移動（伴う）日中１．０・夜間２．０・２人</t>
    <phoneticPr fontId="1"/>
  </si>
  <si>
    <t>移動（伴う）日中１．５・夜間０．５</t>
    <phoneticPr fontId="1"/>
  </si>
  <si>
    <t>移動（伴う）日中１．５・夜間０．５・２人</t>
    <phoneticPr fontId="1"/>
  </si>
  <si>
    <t>移動（伴う）日中１．５・夜間１．０</t>
    <phoneticPr fontId="1"/>
  </si>
  <si>
    <t>移動（伴う）日中１．５・夜間１．０・２人</t>
    <phoneticPr fontId="1"/>
  </si>
  <si>
    <t>移動（伴う）日中１．５・夜間１．５</t>
    <phoneticPr fontId="1"/>
  </si>
  <si>
    <t>移動（伴う）日中１．５・夜間１．５・２人</t>
    <phoneticPr fontId="1"/>
  </si>
  <si>
    <t>移動（伴う）日中２．０・夜間０．５</t>
    <phoneticPr fontId="1"/>
  </si>
  <si>
    <t>移動（伴う）日中２．０・夜間０．５・２人</t>
    <phoneticPr fontId="1"/>
  </si>
  <si>
    <t>移動（伴う）日中２．０・夜間１．０</t>
    <phoneticPr fontId="1"/>
  </si>
  <si>
    <t>移動（伴う）日中２．０・夜間１．０・２人</t>
    <phoneticPr fontId="1"/>
  </si>
  <si>
    <t>移動（伴う）日中２．５・夜間０．５</t>
    <phoneticPr fontId="1"/>
  </si>
  <si>
    <t>移動（伴う）日中２．５・夜間０．５・２人</t>
    <phoneticPr fontId="1"/>
  </si>
  <si>
    <t>移動（伴う）早朝０．５・日中０．５</t>
    <phoneticPr fontId="1"/>
  </si>
  <si>
    <t>移動（伴う）早朝０．５・日中０．５・２人</t>
    <phoneticPr fontId="1"/>
  </si>
  <si>
    <t>移動（伴う）早朝０．５・日中１．０</t>
    <phoneticPr fontId="1"/>
  </si>
  <si>
    <t>移動（伴う）早朝０．５・日中１．０・２人</t>
    <phoneticPr fontId="1"/>
  </si>
  <si>
    <t>移動（伴う）早朝０．５・日中１．５</t>
    <phoneticPr fontId="1"/>
  </si>
  <si>
    <t>移動（伴う）早朝０．５・日中１．５・２人</t>
    <phoneticPr fontId="1"/>
  </si>
  <si>
    <t>移動（伴う）早朝０．５・日中２．０</t>
    <phoneticPr fontId="1"/>
  </si>
  <si>
    <t>移動（伴う）早朝０．５・日中２．０・２人</t>
    <phoneticPr fontId="1"/>
  </si>
  <si>
    <t>２人目の居宅介護従業者による場合</t>
    <phoneticPr fontId="1"/>
  </si>
  <si>
    <t>移動（伴う）早朝０．５・日中２．５</t>
    <phoneticPr fontId="1"/>
  </si>
  <si>
    <t>移動（伴う）早朝０．５・日中２．５・２人</t>
    <phoneticPr fontId="1"/>
  </si>
  <si>
    <t>移動（伴う）早朝１．０・日中０．５</t>
    <phoneticPr fontId="1"/>
  </si>
  <si>
    <t>移動（伴う）早朝１．０・日中０．５・２人</t>
    <phoneticPr fontId="1"/>
  </si>
  <si>
    <t>移動（伴う）早朝１．０・日中１．０</t>
    <phoneticPr fontId="1"/>
  </si>
  <si>
    <t>移動（伴う）早朝１．０・日中１．０・２人</t>
    <phoneticPr fontId="1"/>
  </si>
  <si>
    <t>移動（伴う）早朝１．０・日中１．５</t>
    <phoneticPr fontId="1"/>
  </si>
  <si>
    <t>A</t>
    <phoneticPr fontId="1"/>
  </si>
  <si>
    <t>移動（伴う）早朝１．０・日中１．５・２人</t>
    <phoneticPr fontId="1"/>
  </si>
  <si>
    <t>移動（伴う）早朝１．０・日中２．０</t>
    <phoneticPr fontId="1"/>
  </si>
  <si>
    <t>移動（伴う）早朝１．０・日中２．０・２人</t>
    <phoneticPr fontId="1"/>
  </si>
  <si>
    <t>移動（伴う）早朝１．５・日中０．５</t>
    <phoneticPr fontId="1"/>
  </si>
  <si>
    <t>移動（伴う）早朝１．５・日中０．５・２人</t>
    <phoneticPr fontId="1"/>
  </si>
  <si>
    <t>移動（伴う）早朝１．５・日中１．０</t>
    <phoneticPr fontId="1"/>
  </si>
  <si>
    <t>移動（伴う）早朝１．５・日中１．０・２人</t>
    <phoneticPr fontId="1"/>
  </si>
  <si>
    <t>移動（伴う）早朝１．５・日中１．５</t>
    <phoneticPr fontId="1"/>
  </si>
  <si>
    <t>移動（伴う）早朝１．５・日中１．５・２人</t>
    <phoneticPr fontId="1"/>
  </si>
  <si>
    <t>移動（伴う）早朝２．０・日中０．５</t>
    <phoneticPr fontId="1"/>
  </si>
  <si>
    <t>移動（伴う）早朝２．０・日中０．５・２人</t>
    <phoneticPr fontId="1"/>
  </si>
  <si>
    <t>移動（伴う）早朝２．０・日中１．０</t>
    <phoneticPr fontId="1"/>
  </si>
  <si>
    <t>移動（伴う）早朝２．０・日中１．０・２人</t>
    <phoneticPr fontId="1"/>
  </si>
  <si>
    <t>移動（伴う）早朝２．５・日中０．５</t>
    <phoneticPr fontId="1"/>
  </si>
  <si>
    <t>移動（伴う）早朝２．５・日中０．５・２人</t>
    <phoneticPr fontId="1"/>
  </si>
  <si>
    <t xml:space="preserve"> </t>
    <phoneticPr fontId="1"/>
  </si>
  <si>
    <t>移動（伴う）深夜０．５</t>
    <phoneticPr fontId="1"/>
  </si>
  <si>
    <t>移動（伴う）深夜０．５・グループ</t>
    <phoneticPr fontId="1"/>
  </si>
  <si>
    <t>移動（伴う）深夜１．０</t>
    <phoneticPr fontId="1"/>
  </si>
  <si>
    <t>移動（伴う）深夜１．０・グループ</t>
    <phoneticPr fontId="1"/>
  </si>
  <si>
    <t>移動（伴う）深夜１．５</t>
    <phoneticPr fontId="1"/>
  </si>
  <si>
    <t>移動（伴う）深夜１．５・グループ</t>
    <phoneticPr fontId="1"/>
  </si>
  <si>
    <t>移動（伴う）深夜２．０</t>
    <phoneticPr fontId="1"/>
  </si>
  <si>
    <t>移動（伴う）深夜２．０・グループ</t>
    <phoneticPr fontId="1"/>
  </si>
  <si>
    <t>移動（伴う）深夜２．５</t>
    <phoneticPr fontId="1"/>
  </si>
  <si>
    <t>移動（伴う）深夜２．５・グループ</t>
    <phoneticPr fontId="1"/>
  </si>
  <si>
    <t>移動（伴う）深夜３．０</t>
    <phoneticPr fontId="1"/>
  </si>
  <si>
    <t>移動（伴う）深夜３．０・グループ</t>
    <phoneticPr fontId="1"/>
  </si>
  <si>
    <t>移動（伴う）深夜３．５</t>
    <phoneticPr fontId="1"/>
  </si>
  <si>
    <t>移動（伴う）深夜３．５・グループ</t>
    <phoneticPr fontId="1"/>
  </si>
  <si>
    <t>移動（伴う）深夜４．０</t>
    <phoneticPr fontId="1"/>
  </si>
  <si>
    <t>移動（伴う）深夜４．０・グループ</t>
    <phoneticPr fontId="1"/>
  </si>
  <si>
    <t>移動（伴う）深夜４．５</t>
    <phoneticPr fontId="1"/>
  </si>
  <si>
    <t>移動（伴う）深夜４．５・グループ</t>
    <phoneticPr fontId="1"/>
  </si>
  <si>
    <t>移動（伴う）深夜５．０</t>
    <phoneticPr fontId="1"/>
  </si>
  <si>
    <t>移動（伴う）深夜５．０・グループ</t>
    <phoneticPr fontId="1"/>
  </si>
  <si>
    <t>移動（伴う）深夜５．５</t>
    <phoneticPr fontId="1"/>
  </si>
  <si>
    <t>移動（伴う）深夜５．５・グループ</t>
    <phoneticPr fontId="1"/>
  </si>
  <si>
    <t>移動（伴う）深夜６．０</t>
    <phoneticPr fontId="1"/>
  </si>
  <si>
    <t>移動（伴う）深夜６．０・グループ</t>
    <phoneticPr fontId="1"/>
  </si>
  <si>
    <t>移動（伴う）深夜６．５</t>
    <phoneticPr fontId="1"/>
  </si>
  <si>
    <t>移動（伴う）深夜６．５・グループ</t>
    <phoneticPr fontId="1"/>
  </si>
  <si>
    <t>移動（伴う）早朝０．５</t>
    <phoneticPr fontId="1"/>
  </si>
  <si>
    <t>移動（伴う）早朝０．５・グループ</t>
    <phoneticPr fontId="1"/>
  </si>
  <si>
    <t>移動（伴う）早朝１．０</t>
    <phoneticPr fontId="1"/>
  </si>
  <si>
    <t>移動（伴う）早朝１．０・グループ</t>
    <phoneticPr fontId="1"/>
  </si>
  <si>
    <t>移動（伴う）早朝１．５</t>
    <phoneticPr fontId="1"/>
  </si>
  <si>
    <t>移動（伴う）早朝１．５・グループ</t>
    <phoneticPr fontId="1"/>
  </si>
  <si>
    <t>移動（伴う）早朝２．０</t>
    <phoneticPr fontId="1"/>
  </si>
  <si>
    <t>移動（伴う）早朝２．０・グループ</t>
    <phoneticPr fontId="1"/>
  </si>
  <si>
    <t>移動（伴う）早朝２．５</t>
    <phoneticPr fontId="1"/>
  </si>
  <si>
    <t>移動（伴う）早朝２．５・グループ</t>
    <phoneticPr fontId="1"/>
  </si>
  <si>
    <t>移動（伴う）夜間０．５</t>
    <phoneticPr fontId="1"/>
  </si>
  <si>
    <t>移動（伴う）夜間０．５・グループ</t>
    <phoneticPr fontId="1"/>
  </si>
  <si>
    <t>移動（伴う）夜間１．０</t>
    <phoneticPr fontId="1"/>
  </si>
  <si>
    <t>移動（伴う）夜間１．０・グループ</t>
    <phoneticPr fontId="1"/>
  </si>
  <si>
    <t>移動（伴う）夜間１．５</t>
    <phoneticPr fontId="1"/>
  </si>
  <si>
    <t>移動（伴う）夜間１．５・グループ</t>
    <phoneticPr fontId="1"/>
  </si>
  <si>
    <t>移動（伴う）夜間２．０</t>
    <phoneticPr fontId="1"/>
  </si>
  <si>
    <t>移動（伴う）夜間２．０・グループ</t>
    <phoneticPr fontId="1"/>
  </si>
  <si>
    <t>移動（伴う）夜間２．５</t>
    <phoneticPr fontId="1"/>
  </si>
  <si>
    <t>移動（伴う）夜間２．５・グループ</t>
    <phoneticPr fontId="1"/>
  </si>
  <si>
    <t>移動（伴う）夜間３．０</t>
    <phoneticPr fontId="1"/>
  </si>
  <si>
    <t>移動（伴う）夜間３．０・グループ</t>
    <phoneticPr fontId="1"/>
  </si>
  <si>
    <t>移動（伴う）夜間３．５</t>
    <phoneticPr fontId="1"/>
  </si>
  <si>
    <t>移動（伴う）夜間３．５・グループ</t>
    <phoneticPr fontId="1"/>
  </si>
  <si>
    <t>移動（伴う）夜間４．０</t>
    <phoneticPr fontId="1"/>
  </si>
  <si>
    <t>移動（伴う）夜間４．０・グループ</t>
    <phoneticPr fontId="1"/>
  </si>
  <si>
    <t>移動（伴う）夜間４．５</t>
    <phoneticPr fontId="1"/>
  </si>
  <si>
    <t>移動（伴う）夜間４．５・グループ</t>
    <phoneticPr fontId="1"/>
  </si>
  <si>
    <t>(2)早朝
 ３０分以上
 ４５分未満</t>
    <rPh sb="9" eb="10">
      <t>フン</t>
    </rPh>
    <rPh sb="10" eb="12">
      <t>イジョウ</t>
    </rPh>
    <rPh sb="16" eb="17">
      <t>ブン</t>
    </rPh>
    <rPh sb="17" eb="19">
      <t>ミマン</t>
    </rPh>
    <phoneticPr fontId="1"/>
  </si>
  <si>
    <t>(5)早朝
 １時間１５分以上
 １時間３０分未満</t>
    <rPh sb="8" eb="10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</si>
  <si>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(6)早朝
 １時間３０分以上
 １時間４５分未満</t>
    <rPh sb="8" eb="10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</si>
  <si>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(7)早朝
 １時間４５分以上
 ２時間未満</t>
    <rPh sb="8" eb="10">
      <t>ジカン</t>
    </rPh>
    <rPh sb="13" eb="15">
      <t>イジョウ</t>
    </rPh>
    <rPh sb="18" eb="20">
      <t>ジカン</t>
    </rPh>
    <rPh sb="20" eb="22">
      <t>ミマン</t>
    </rPh>
    <phoneticPr fontId="1"/>
  </si>
  <si>
    <t>(2)夜間
 ３０分以上
 ４５分未満</t>
    <rPh sb="9" eb="10">
      <t>フン</t>
    </rPh>
    <rPh sb="10" eb="12">
      <t>イジョウ</t>
    </rPh>
    <rPh sb="16" eb="17">
      <t>ブン</t>
    </rPh>
    <rPh sb="17" eb="19">
      <t>ミマン</t>
    </rPh>
    <phoneticPr fontId="1"/>
  </si>
  <si>
    <t>(5)夜間
 １時間１５分以上
 １時間３０分未満</t>
    <rPh sb="8" eb="10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</si>
  <si>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(6)夜間
 １時間３０分以上
 １時間４５分未満</t>
    <rPh sb="8" eb="10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</si>
  <si>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(7)夜間
 １時間４５分以上
 ２時間未満</t>
    <rPh sb="8" eb="10">
      <t>ジカン</t>
    </rPh>
    <rPh sb="13" eb="15">
      <t>イジョウ</t>
    </rPh>
    <rPh sb="18" eb="20">
      <t>ジカン</t>
    </rPh>
    <rPh sb="20" eb="22">
      <t>ミマン</t>
    </rPh>
    <phoneticPr fontId="1"/>
  </si>
  <si>
    <t>(9)夜間
 ２時間１５分以上
 ２時間３０分未満</t>
    <rPh sb="8" eb="10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</si>
  <si>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(10)夜間
 ２時間３０分以上
 ２時間４５分未満</t>
    <rPh sb="9" eb="11">
      <t>ジカン</t>
    </rPh>
    <rPh sb="14" eb="16">
      <t>イジョウ</t>
    </rPh>
    <rPh sb="19" eb="21">
      <t>ジカン</t>
    </rPh>
    <rPh sb="23" eb="24">
      <t>フン</t>
    </rPh>
    <rPh sb="24" eb="26">
      <t>ミマン</t>
    </rPh>
    <phoneticPr fontId="1"/>
  </si>
  <si>
    <t>(13)夜間
 ３時間１５分以上
 ３時間３０分未満</t>
    <rPh sb="9" eb="11">
      <t>ジカン</t>
    </rPh>
    <rPh sb="14" eb="16">
      <t>イジョウ</t>
    </rPh>
    <rPh sb="19" eb="21">
      <t>ジカン</t>
    </rPh>
    <rPh sb="23" eb="24">
      <t>フン</t>
    </rPh>
    <rPh sb="24" eb="26">
      <t>ミマン</t>
    </rPh>
    <phoneticPr fontId="1"/>
  </si>
  <si>
    <t>(14)夜間
 ３時間３０分以上
 ３時間４５分未満</t>
    <rPh sb="9" eb="11">
      <t>ジカン</t>
    </rPh>
    <rPh sb="14" eb="16">
      <t>イジョウ</t>
    </rPh>
    <rPh sb="19" eb="21">
      <t>ジカン</t>
    </rPh>
    <rPh sb="23" eb="24">
      <t>フン</t>
    </rPh>
    <rPh sb="24" eb="26">
      <t>ミマン</t>
    </rPh>
    <phoneticPr fontId="1"/>
  </si>
  <si>
    <t>(16)夜間
 ４時間以上
 ４時間１５分未満</t>
    <rPh sb="11" eb="13">
      <t>イジョウ</t>
    </rPh>
    <rPh sb="20" eb="21">
      <t>フン</t>
    </rPh>
    <rPh sb="21" eb="23">
      <t>ミマン</t>
    </rPh>
    <phoneticPr fontId="1"/>
  </si>
  <si>
    <t>(2)深夜
 ３０分以上
 ４５分未満</t>
    <rPh sb="9" eb="10">
      <t>フン</t>
    </rPh>
    <rPh sb="10" eb="12">
      <t>イジョウ</t>
    </rPh>
    <rPh sb="16" eb="17">
      <t>ブン</t>
    </rPh>
    <rPh sb="17" eb="19">
      <t>ミマン</t>
    </rPh>
    <phoneticPr fontId="1"/>
  </si>
  <si>
    <t>(5)深夜
 １時間１５分以上
 １時間３０分未満</t>
    <rPh sb="8" eb="10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</si>
  <si>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(6)深夜
 １時間３０分以上
 １時間４５分未満</t>
    <rPh sb="8" eb="10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</si>
  <si>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(7)深夜
 １時間４５分以上
 ２時間未満</t>
    <rPh sb="8" eb="10">
      <t>ジカン</t>
    </rPh>
    <rPh sb="13" eb="15">
      <t>イジョウ</t>
    </rPh>
    <rPh sb="18" eb="20">
      <t>ジカン</t>
    </rPh>
    <rPh sb="20" eb="22">
      <t>ミマン</t>
    </rPh>
    <phoneticPr fontId="1"/>
  </si>
  <si>
    <t>(9)深夜
 ２時間１５分以上
 ２時間３０分未満</t>
    <rPh sb="8" eb="10">
      <t>ジカン</t>
    </rPh>
    <rPh sb="13" eb="15">
      <t>イジョウ</t>
    </rPh>
    <rPh sb="18" eb="20">
      <t>ジカン</t>
    </rPh>
    <rPh sb="22" eb="23">
      <t>フン</t>
    </rPh>
    <rPh sb="23" eb="25">
      <t>ミマン</t>
    </rPh>
    <phoneticPr fontId="1"/>
  </si>
  <si>
    <t>(10)深夜
 ２時間３０分以上
 ２時間４５分未満</t>
    <rPh sb="9" eb="11">
      <t>ジカン</t>
    </rPh>
    <rPh sb="14" eb="16">
      <t>イジョウ</t>
    </rPh>
    <rPh sb="19" eb="21">
      <t>ジカン</t>
    </rPh>
    <rPh sb="23" eb="24">
      <t>フン</t>
    </rPh>
    <rPh sb="24" eb="26">
      <t>ミマン</t>
    </rPh>
    <phoneticPr fontId="1"/>
  </si>
  <si>
    <t>(13)深夜
 ３時間１５分以上
 ３時間３０分未満</t>
    <rPh sb="9" eb="11">
      <t>ジカン</t>
    </rPh>
    <rPh sb="14" eb="16">
      <t>イジョウ</t>
    </rPh>
    <rPh sb="19" eb="21">
      <t>ジカン</t>
    </rPh>
    <rPh sb="23" eb="24">
      <t>フン</t>
    </rPh>
    <rPh sb="24" eb="26">
      <t>ミマン</t>
    </rPh>
    <phoneticPr fontId="1"/>
  </si>
  <si>
    <t>(14)深夜
 ３時間３０分以上
 ３時間４５分未満</t>
    <rPh sb="9" eb="11">
      <t>ジカン</t>
    </rPh>
    <rPh sb="14" eb="16">
      <t>イジョウ</t>
    </rPh>
    <rPh sb="19" eb="21">
      <t>ジカン</t>
    </rPh>
    <rPh sb="23" eb="24">
      <t>フン</t>
    </rPh>
    <rPh sb="24" eb="26">
      <t>ミマン</t>
    </rPh>
    <phoneticPr fontId="1"/>
  </si>
  <si>
    <t>(16)深夜
 ４時間以上
 ４時間１５分未満</t>
    <rPh sb="11" eb="13">
      <t>イジョウ</t>
    </rPh>
    <rPh sb="20" eb="21">
      <t>フン</t>
    </rPh>
    <rPh sb="21" eb="23">
      <t>ミマン</t>
    </rPh>
    <phoneticPr fontId="1"/>
  </si>
  <si>
    <t>(17)深夜
 ４時間１５分以上
 ４時間３０分未満</t>
    <rPh sb="14" eb="16">
      <t>イジョウ</t>
    </rPh>
    <rPh sb="23" eb="24">
      <t>フン</t>
    </rPh>
    <rPh sb="24" eb="26">
      <t>ミマン</t>
    </rPh>
    <phoneticPr fontId="1"/>
  </si>
  <si>
    <t>(18)深夜
 ４時間３０分以上
 ４時間４５分未満</t>
    <rPh sb="14" eb="16">
      <t>イジョウ</t>
    </rPh>
    <rPh sb="23" eb="24">
      <t>フン</t>
    </rPh>
    <rPh sb="24" eb="26">
      <t>ミマン</t>
    </rPh>
    <phoneticPr fontId="1"/>
  </si>
  <si>
    <t>(19)深夜
 ４時間４５分以上
 ５時間未満</t>
    <rPh sb="13" eb="14">
      <t>フン</t>
    </rPh>
    <rPh sb="14" eb="16">
      <t>イジョウ</t>
    </rPh>
    <rPh sb="19" eb="21">
      <t>ジカン</t>
    </rPh>
    <rPh sb="21" eb="23">
      <t>ミマン</t>
    </rPh>
    <phoneticPr fontId="1"/>
  </si>
  <si>
    <t>(20)深夜
 ５時間以上
 ５時間１５分未満</t>
    <rPh sb="11" eb="13">
      <t>イジョウ</t>
    </rPh>
    <rPh sb="20" eb="21">
      <t>フン</t>
    </rPh>
    <rPh sb="21" eb="23">
      <t>ミマン</t>
    </rPh>
    <phoneticPr fontId="1"/>
  </si>
  <si>
    <t>(21)深夜
 ５時間１５分以上
 ５時間３０分未満</t>
    <rPh sb="14" eb="16">
      <t>イジョウ</t>
    </rPh>
    <rPh sb="23" eb="24">
      <t>フン</t>
    </rPh>
    <rPh sb="24" eb="26">
      <t>ミマン</t>
    </rPh>
    <phoneticPr fontId="1"/>
  </si>
  <si>
    <t>(22)深夜
 ５時間３０分以上
 ５時間４５分未満</t>
    <rPh sb="14" eb="16">
      <t>イジョウ</t>
    </rPh>
    <rPh sb="23" eb="24">
      <t>フン</t>
    </rPh>
    <rPh sb="24" eb="26">
      <t>ミマン</t>
    </rPh>
    <phoneticPr fontId="1"/>
  </si>
  <si>
    <t>(23)深夜
 ５時間４５分以上
 ６時間未満</t>
    <rPh sb="13" eb="14">
      <t>フン</t>
    </rPh>
    <rPh sb="14" eb="16">
      <t>イジョウ</t>
    </rPh>
    <rPh sb="21" eb="23">
      <t>ミマン</t>
    </rPh>
    <phoneticPr fontId="1"/>
  </si>
  <si>
    <t>(24)深夜
 ６時間以上
 ６時間１５分未満</t>
    <rPh sb="11" eb="13">
      <t>イジョウ</t>
    </rPh>
    <rPh sb="20" eb="21">
      <t>フン</t>
    </rPh>
    <rPh sb="21" eb="23">
      <t>ミマン</t>
    </rPh>
    <phoneticPr fontId="1"/>
  </si>
  <si>
    <t>(二)早朝
 １５分以上
 ３０分未満</t>
    <rPh sb="1" eb="2">
      <t>２</t>
    </rPh>
    <rPh sb="3" eb="5">
      <t>ソウチョウ</t>
    </rPh>
    <rPh sb="9" eb="10">
      <t>ブン</t>
    </rPh>
    <rPh sb="10" eb="12">
      <t>イジョウ</t>
    </rPh>
    <rPh sb="16" eb="17">
      <t>ブン</t>
    </rPh>
    <rPh sb="17" eb="19">
      <t>ミマン</t>
    </rPh>
    <phoneticPr fontId="1"/>
  </si>
  <si>
    <t>(三)早朝
 ３０分以上
 ４５分未満</t>
    <rPh sb="1" eb="2">
      <t>３</t>
    </rPh>
    <rPh sb="9" eb="10">
      <t>フン</t>
    </rPh>
    <rPh sb="10" eb="12">
      <t>イジョウ</t>
    </rPh>
    <rPh sb="16" eb="17">
      <t>フン</t>
    </rPh>
    <rPh sb="17" eb="19">
      <t>ミマン</t>
    </rPh>
    <phoneticPr fontId="1"/>
  </si>
  <si>
    <t>(四)早朝
 ４５分以上
 1時間未満</t>
    <rPh sb="1" eb="2">
      <t>４</t>
    </rPh>
    <rPh sb="3" eb="5">
      <t>ソウチョウ</t>
    </rPh>
    <rPh sb="9" eb="10">
      <t>フン</t>
    </rPh>
    <rPh sb="10" eb="12">
      <t>イジョウ</t>
    </rPh>
    <rPh sb="15" eb="17">
      <t>ジカン</t>
    </rPh>
    <rPh sb="17" eb="19">
      <t>ミマン</t>
    </rPh>
    <phoneticPr fontId="1"/>
  </si>
  <si>
    <t>(2)深夜
 ３０分以上
 ４５分未満</t>
    <rPh sb="9" eb="10">
      <t>フン</t>
    </rPh>
    <rPh sb="10" eb="12">
      <t>イジョウ</t>
    </rPh>
    <phoneticPr fontId="1"/>
  </si>
  <si>
    <t>(4)深夜
 １時間以上
 １時間１５分未満</t>
    <rPh sb="10" eb="12">
      <t>イジョウ</t>
    </rPh>
    <rPh sb="15" eb="17">
      <t>ジカン</t>
    </rPh>
    <rPh sb="19" eb="20">
      <t>フン</t>
    </rPh>
    <rPh sb="20" eb="22">
      <t>ミマン</t>
    </rPh>
    <phoneticPr fontId="1"/>
  </si>
  <si>
    <t>(2)日中増分
 １５分以上
 ３０分未満</t>
    <rPh sb="3" eb="4">
      <t>ヒ</t>
    </rPh>
    <rPh sb="4" eb="5">
      <t>チュウ</t>
    </rPh>
    <rPh sb="5" eb="7">
      <t>ゾウブン</t>
    </rPh>
    <rPh sb="11" eb="14">
      <t>フンイジョウ</t>
    </rPh>
    <rPh sb="18" eb="19">
      <t>フン</t>
    </rPh>
    <rPh sb="19" eb="21">
      <t>ミマン</t>
    </rPh>
    <phoneticPr fontId="1"/>
  </si>
  <si>
    <t>(3)日中増分
 ３０分以上
 ４５分未満</t>
    <rPh sb="11" eb="12">
      <t>フン</t>
    </rPh>
    <rPh sb="12" eb="14">
      <t>イジョウ</t>
    </rPh>
    <rPh sb="18" eb="19">
      <t>ブン</t>
    </rPh>
    <rPh sb="19" eb="21">
      <t>ミマン</t>
    </rPh>
    <phoneticPr fontId="1"/>
  </si>
  <si>
    <t>(4)日中増分
 ４５分以上
 １時間未満</t>
    <rPh sb="11" eb="12">
      <t>フン</t>
    </rPh>
    <rPh sb="12" eb="14">
      <t>イジョウ</t>
    </rPh>
    <rPh sb="17" eb="19">
      <t>ジカン</t>
    </rPh>
    <rPh sb="19" eb="21">
      <t>ミマン</t>
    </rPh>
    <phoneticPr fontId="1"/>
  </si>
  <si>
    <t>(5)日中増分
 １時間以上
 １時間１５分未満</t>
    <rPh sb="10" eb="12">
      <t>ジカン</t>
    </rPh>
    <rPh sb="12" eb="14">
      <t>イジョウ</t>
    </rPh>
    <rPh sb="17" eb="19">
      <t>ジカン</t>
    </rPh>
    <rPh sb="21" eb="22">
      <t>フン</t>
    </rPh>
    <rPh sb="22" eb="24">
      <t>ミマン</t>
    </rPh>
    <phoneticPr fontId="1"/>
  </si>
  <si>
    <t>(6)日中増分
 １時間１５分以上
 １時間３０分未満</t>
    <rPh sb="10" eb="12">
      <t>ジカン</t>
    </rPh>
    <rPh sb="15" eb="17">
      <t>イジョウ</t>
    </rPh>
    <rPh sb="20" eb="22">
      <t>ジカン</t>
    </rPh>
    <rPh sb="24" eb="25">
      <t>フン</t>
    </rPh>
    <rPh sb="25" eb="27">
      <t>ミマン</t>
    </rPh>
    <phoneticPr fontId="1"/>
  </si>
  <si>
    <t>(7)日中増分
 １時間３０分以上
 １時間４５分未満</t>
    <rPh sb="10" eb="12">
      <t>ジカン</t>
    </rPh>
    <rPh sb="15" eb="17">
      <t>イジョウ</t>
    </rPh>
    <rPh sb="20" eb="22">
      <t>ジカン</t>
    </rPh>
    <rPh sb="24" eb="25">
      <t>フン</t>
    </rPh>
    <rPh sb="25" eb="27">
      <t>ミマン</t>
    </rPh>
    <phoneticPr fontId="1"/>
  </si>
  <si>
    <t>(8)日中増分
 １時間４５分以上
 ２時間未満</t>
    <rPh sb="10" eb="12">
      <t>ジカン</t>
    </rPh>
    <rPh sb="15" eb="17">
      <t>イジョウ</t>
    </rPh>
    <rPh sb="20" eb="22">
      <t>ジカン</t>
    </rPh>
    <rPh sb="22" eb="24">
      <t>ミマン</t>
    </rPh>
    <phoneticPr fontId="1"/>
  </si>
  <si>
    <t>(9)日中増分
 ２時間以上
 ２時間１５分未満</t>
    <rPh sb="10" eb="12">
      <t>ジカン</t>
    </rPh>
    <rPh sb="12" eb="14">
      <t>イジョウ</t>
    </rPh>
    <rPh sb="17" eb="19">
      <t>ジカン</t>
    </rPh>
    <rPh sb="21" eb="22">
      <t>フン</t>
    </rPh>
    <rPh sb="22" eb="24">
      <t>ミマン</t>
    </rPh>
    <phoneticPr fontId="1"/>
  </si>
  <si>
    <t>(10)日中増分
 ２時間１５分以上
 ２時間３０分未満</t>
    <rPh sb="11" eb="13">
      <t>ジカン</t>
    </rPh>
    <rPh sb="16" eb="18">
      <t>イジョウ</t>
    </rPh>
    <rPh sb="21" eb="23">
      <t>ジカン</t>
    </rPh>
    <rPh sb="25" eb="26">
      <t>フン</t>
    </rPh>
    <rPh sb="26" eb="28">
      <t>ミマン</t>
    </rPh>
    <phoneticPr fontId="1"/>
  </si>
  <si>
    <t>(11)日中増分
 ２時間３０分以上
 ２時間４５分未満</t>
    <rPh sb="11" eb="13">
      <t>ジカン</t>
    </rPh>
    <rPh sb="16" eb="18">
      <t>イジョウ</t>
    </rPh>
    <rPh sb="21" eb="23">
      <t>ジカン</t>
    </rPh>
    <rPh sb="25" eb="26">
      <t>フン</t>
    </rPh>
    <rPh sb="26" eb="28">
      <t>ミマン</t>
    </rPh>
    <phoneticPr fontId="1"/>
  </si>
  <si>
    <t>(14)日中増分
 ３時間１５分以上
 ３時間３０分未満</t>
    <rPh sb="11" eb="13">
      <t>ジカン</t>
    </rPh>
    <rPh sb="16" eb="18">
      <t>イジョウ</t>
    </rPh>
    <rPh sb="21" eb="23">
      <t>ジカン</t>
    </rPh>
    <rPh sb="25" eb="26">
      <t>フン</t>
    </rPh>
    <rPh sb="26" eb="28">
      <t>ミマン</t>
    </rPh>
    <phoneticPr fontId="1"/>
  </si>
  <si>
    <t>(15)日中増分
 ３時間３０分以上
 ３時間４５分未満</t>
    <rPh sb="11" eb="13">
      <t>ジカン</t>
    </rPh>
    <rPh sb="16" eb="18">
      <t>イジョウ</t>
    </rPh>
    <rPh sb="21" eb="23">
      <t>ジカン</t>
    </rPh>
    <rPh sb="25" eb="26">
      <t>フン</t>
    </rPh>
    <rPh sb="26" eb="28">
      <t>ミマン</t>
    </rPh>
    <phoneticPr fontId="1"/>
  </si>
  <si>
    <t>(17)日中増分
 ４時間以上
 ４時間１５分未満</t>
    <rPh sb="13" eb="15">
      <t>イジョウ</t>
    </rPh>
    <rPh sb="22" eb="23">
      <t>フン</t>
    </rPh>
    <rPh sb="23" eb="25">
      <t>ミマン</t>
    </rPh>
    <phoneticPr fontId="1"/>
  </si>
  <si>
    <t>(18)日中増分
 ４時間１５分以上
 ４時間３０分未満</t>
    <rPh sb="16" eb="18">
      <t>イジョウ</t>
    </rPh>
    <rPh sb="25" eb="26">
      <t>フン</t>
    </rPh>
    <rPh sb="26" eb="28">
      <t>ミマン</t>
    </rPh>
    <phoneticPr fontId="1"/>
  </si>
  <si>
    <t>(19)日中増分
 ４時間３０分以上
 ４時間４５分未満</t>
    <rPh sb="16" eb="18">
      <t>イジョウ</t>
    </rPh>
    <rPh sb="25" eb="26">
      <t>フン</t>
    </rPh>
    <rPh sb="26" eb="28">
      <t>ミマン</t>
    </rPh>
    <phoneticPr fontId="1"/>
  </si>
  <si>
    <t>(20)日中増分
 ４時間４５分以上
 ５時間未満</t>
    <rPh sb="15" eb="16">
      <t>フン</t>
    </rPh>
    <rPh sb="16" eb="18">
      <t>イジョウ</t>
    </rPh>
    <rPh sb="21" eb="23">
      <t>ジカン</t>
    </rPh>
    <rPh sb="23" eb="25">
      <t>ミマン</t>
    </rPh>
    <phoneticPr fontId="1"/>
  </si>
  <si>
    <t>(21)日中増分
 ５時間以上
 ５時間１５分未満</t>
    <rPh sb="13" eb="15">
      <t>イジョウ</t>
    </rPh>
    <rPh sb="22" eb="23">
      <t>フン</t>
    </rPh>
    <rPh sb="23" eb="25">
      <t>ミマン</t>
    </rPh>
    <phoneticPr fontId="1"/>
  </si>
  <si>
    <t>(22)日中増分
 ５時間１５分以上
 ５時間３０分未満</t>
    <rPh sb="16" eb="18">
      <t>イジョウ</t>
    </rPh>
    <rPh sb="25" eb="26">
      <t>フン</t>
    </rPh>
    <rPh sb="26" eb="28">
      <t>ミマン</t>
    </rPh>
    <phoneticPr fontId="1"/>
  </si>
  <si>
    <t>(23)日中増分
 ５時間３０分以上
 ５時間４５分未満</t>
    <rPh sb="16" eb="18">
      <t>イジョウ</t>
    </rPh>
    <rPh sb="25" eb="26">
      <t>フン</t>
    </rPh>
    <rPh sb="26" eb="28">
      <t>ミマン</t>
    </rPh>
    <phoneticPr fontId="1"/>
  </si>
  <si>
    <t>(24)日中増分
 ５時間４５分以上
 ６時間未満</t>
    <rPh sb="15" eb="16">
      <t>フン</t>
    </rPh>
    <rPh sb="16" eb="18">
      <t>イジョウ</t>
    </rPh>
    <rPh sb="23" eb="25">
      <t>ミマン</t>
    </rPh>
    <phoneticPr fontId="1"/>
  </si>
  <si>
    <t>(25)日中増分
 ６時間以上
 ６時間１５分未満</t>
    <rPh sb="13" eb="15">
      <t>イジョウ</t>
    </rPh>
    <rPh sb="22" eb="23">
      <t>フン</t>
    </rPh>
    <rPh sb="23" eb="25">
      <t>ミマン</t>
    </rPh>
    <phoneticPr fontId="1"/>
  </si>
  <si>
    <t>(26)日中増分
 ６時間１５分以上
 ６時間３０分未満</t>
    <rPh sb="16" eb="18">
      <t>イジョウ</t>
    </rPh>
    <rPh sb="25" eb="26">
      <t>フン</t>
    </rPh>
    <rPh sb="26" eb="28">
      <t>ミマン</t>
    </rPh>
    <phoneticPr fontId="1"/>
  </si>
  <si>
    <t>(27)日中増分
 ６時間３０分以上
 ６時間４５分未満</t>
    <rPh sb="16" eb="18">
      <t>イジョウ</t>
    </rPh>
    <rPh sb="25" eb="26">
      <t>フン</t>
    </rPh>
    <rPh sb="26" eb="28">
      <t>ミマン</t>
    </rPh>
    <phoneticPr fontId="1"/>
  </si>
  <si>
    <t>(28)日中増分
 ６時間４５分以上
 ７時間未満</t>
    <rPh sb="15" eb="16">
      <t>フン</t>
    </rPh>
    <rPh sb="16" eb="18">
      <t>イジョウ</t>
    </rPh>
    <rPh sb="21" eb="23">
      <t>ジカン</t>
    </rPh>
    <rPh sb="23" eb="25">
      <t>ミマン</t>
    </rPh>
    <phoneticPr fontId="1"/>
  </si>
  <si>
    <t>(29)日中増分
 ７時間以上
 ７時間１５分未満</t>
    <rPh sb="13" eb="15">
      <t>イジョウ</t>
    </rPh>
    <rPh sb="22" eb="23">
      <t>フン</t>
    </rPh>
    <rPh sb="23" eb="25">
      <t>ミマン</t>
    </rPh>
    <phoneticPr fontId="1"/>
  </si>
  <si>
    <t>(30)日中増分
 ７時間１５分以上
 ７時間３０分未満</t>
    <rPh sb="16" eb="18">
      <t>イジョウ</t>
    </rPh>
    <rPh sb="25" eb="26">
      <t>フン</t>
    </rPh>
    <rPh sb="26" eb="28">
      <t>ミマン</t>
    </rPh>
    <phoneticPr fontId="1"/>
  </si>
  <si>
    <t>(31)日中増分
 ７時間３０分以上
 ７時間４５分未満</t>
    <rPh sb="16" eb="18">
      <t>イジョウ</t>
    </rPh>
    <rPh sb="25" eb="26">
      <t>フン</t>
    </rPh>
    <rPh sb="26" eb="28">
      <t>ミマン</t>
    </rPh>
    <phoneticPr fontId="1"/>
  </si>
  <si>
    <t>(32)日中増分
 ７時間４５分以上
 ８時間未満</t>
    <rPh sb="15" eb="16">
      <t>フン</t>
    </rPh>
    <rPh sb="16" eb="18">
      <t>イジョウ</t>
    </rPh>
    <rPh sb="21" eb="23">
      <t>ジカン</t>
    </rPh>
    <rPh sb="23" eb="25">
      <t>ミマン</t>
    </rPh>
    <phoneticPr fontId="1"/>
  </si>
  <si>
    <t>(33)日中増分
 ８時間以上
 ８時間１５分未満</t>
    <rPh sb="13" eb="15">
      <t>イジョウ</t>
    </rPh>
    <rPh sb="22" eb="23">
      <t>フン</t>
    </rPh>
    <rPh sb="23" eb="25">
      <t>ミマン</t>
    </rPh>
    <phoneticPr fontId="1"/>
  </si>
  <si>
    <t>(34)日中増分
 ８時間１５分以上
 ８時間３０分未満</t>
    <rPh sb="16" eb="18">
      <t>イジョウ</t>
    </rPh>
    <rPh sb="25" eb="26">
      <t>フン</t>
    </rPh>
    <rPh sb="26" eb="28">
      <t>ミマン</t>
    </rPh>
    <phoneticPr fontId="1"/>
  </si>
  <si>
    <t>(35)日中増分
 ８時間３０分以上
 ８時間４５分未満</t>
    <rPh sb="16" eb="18">
      <t>イジョウ</t>
    </rPh>
    <rPh sb="25" eb="26">
      <t>フン</t>
    </rPh>
    <rPh sb="26" eb="28">
      <t>ミマン</t>
    </rPh>
    <phoneticPr fontId="1"/>
  </si>
  <si>
    <t>(36)日中増分
 ８時間４５分以上
 ９時間未満</t>
    <rPh sb="15" eb="16">
      <t>フン</t>
    </rPh>
    <rPh sb="16" eb="18">
      <t>イジョウ</t>
    </rPh>
    <rPh sb="21" eb="23">
      <t>ジカン</t>
    </rPh>
    <rPh sb="23" eb="25">
      <t>ミマン</t>
    </rPh>
    <phoneticPr fontId="1"/>
  </si>
  <si>
    <t>(37)日中増分
 ９時間以上
 ９時間１５分未満</t>
    <rPh sb="13" eb="15">
      <t>イジョウ</t>
    </rPh>
    <rPh sb="22" eb="23">
      <t>フン</t>
    </rPh>
    <rPh sb="23" eb="25">
      <t>ミマン</t>
    </rPh>
    <phoneticPr fontId="1"/>
  </si>
  <si>
    <t>(38)日中増分
 ９時間１５分以上
 ９時間３０分未満</t>
    <rPh sb="16" eb="18">
      <t>イジョウ</t>
    </rPh>
    <rPh sb="25" eb="26">
      <t>フン</t>
    </rPh>
    <rPh sb="26" eb="28">
      <t>ミマン</t>
    </rPh>
    <phoneticPr fontId="1"/>
  </si>
  <si>
    <t>(39)日中増分
 ９時間３０分以上
 ９時間４５分未満</t>
    <rPh sb="16" eb="18">
      <t>イジョウ</t>
    </rPh>
    <rPh sb="25" eb="26">
      <t>フン</t>
    </rPh>
    <rPh sb="26" eb="28">
      <t>ミマン</t>
    </rPh>
    <phoneticPr fontId="1"/>
  </si>
  <si>
    <t>(40)日中増分
 ９時間４５分以上
 １０時間未満</t>
    <rPh sb="15" eb="16">
      <t>フン</t>
    </rPh>
    <rPh sb="16" eb="18">
      <t>イジョウ</t>
    </rPh>
    <rPh sb="22" eb="24">
      <t>ジカン</t>
    </rPh>
    <rPh sb="24" eb="26">
      <t>ミマン</t>
    </rPh>
    <phoneticPr fontId="1"/>
  </si>
  <si>
    <t>(41)日中増分
 １０時間以上
 １０時間１５分未満</t>
    <rPh sb="14" eb="16">
      <t>イジョウ</t>
    </rPh>
    <rPh sb="24" eb="25">
      <t>フン</t>
    </rPh>
    <rPh sb="25" eb="27">
      <t>ミマン</t>
    </rPh>
    <phoneticPr fontId="1"/>
  </si>
  <si>
    <t>(1)早朝増分
 １５分未満</t>
    <rPh sb="5" eb="7">
      <t>ゾウブン</t>
    </rPh>
    <rPh sb="11" eb="12">
      <t>フン</t>
    </rPh>
    <rPh sb="12" eb="14">
      <t>ミマン</t>
    </rPh>
    <phoneticPr fontId="1"/>
  </si>
  <si>
    <t>(2)早朝増分
 １５分以上
 ３０分未満</t>
    <rPh sb="5" eb="7">
      <t>ゾウブン</t>
    </rPh>
    <rPh sb="11" eb="14">
      <t>フンイジョウ</t>
    </rPh>
    <rPh sb="18" eb="19">
      <t>フン</t>
    </rPh>
    <rPh sb="19" eb="21">
      <t>ミマン</t>
    </rPh>
    <phoneticPr fontId="1"/>
  </si>
  <si>
    <t>　</t>
    <phoneticPr fontId="1"/>
  </si>
  <si>
    <t>(3)早朝増分
 ３０分以上
 ４５分未満</t>
    <rPh sb="11" eb="12">
      <t>フン</t>
    </rPh>
    <rPh sb="12" eb="14">
      <t>イジョウ</t>
    </rPh>
    <rPh sb="18" eb="19">
      <t>ブン</t>
    </rPh>
    <rPh sb="19" eb="21">
      <t>ミマン</t>
    </rPh>
    <phoneticPr fontId="1"/>
  </si>
  <si>
    <t>(6)早朝増分
 １時間１５分以上
 １時間３０分未満</t>
    <rPh sb="10" eb="12">
      <t>ジカン</t>
    </rPh>
    <rPh sb="15" eb="17">
      <t>イジョウ</t>
    </rPh>
    <rPh sb="20" eb="22">
      <t>ジカン</t>
    </rPh>
    <rPh sb="24" eb="25">
      <t>フン</t>
    </rPh>
    <rPh sb="25" eb="27">
      <t>ミマン</t>
    </rPh>
    <phoneticPr fontId="1"/>
  </si>
  <si>
    <t>(7)早朝増分
 １時間３０分以上
 １時間４５分未満</t>
    <rPh sb="10" eb="12">
      <t>ジカン</t>
    </rPh>
    <rPh sb="15" eb="17">
      <t>イジョウ</t>
    </rPh>
    <rPh sb="20" eb="22">
      <t>ジカン</t>
    </rPh>
    <rPh sb="24" eb="25">
      <t>フン</t>
    </rPh>
    <rPh sb="25" eb="27">
      <t>ミマン</t>
    </rPh>
    <phoneticPr fontId="1"/>
  </si>
  <si>
    <t>(8)早朝増分
 １時間４５分以上
 ２時間未満</t>
    <rPh sb="10" eb="12">
      <t>ジカン</t>
    </rPh>
    <rPh sb="15" eb="17">
      <t>イジョウ</t>
    </rPh>
    <rPh sb="20" eb="22">
      <t>ジカン</t>
    </rPh>
    <rPh sb="22" eb="24">
      <t>ミマン</t>
    </rPh>
    <phoneticPr fontId="1"/>
  </si>
  <si>
    <t>移動支援サービスコード表</t>
    <rPh sb="0" eb="2">
      <t>イドウ</t>
    </rPh>
    <rPh sb="2" eb="4">
      <t>シエン</t>
    </rPh>
    <rPh sb="11" eb="1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</si>
</sst>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 "/>
    <numFmt numFmtId="178" formatCode="0_);[Red]\(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>
      <alignment vertical="center"/>
    </xf>
    <xf numFmtId="0" fontId="8" fillId="0" borderId="0">
      <alignment vertical="center"/>
    </xf>
  </cellStyleXfs>
  <cellXfs count="318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right" vertical="center"/>
    </xf>
    <xf numFmtId="9" fontId="4" fillId="0" borderId="0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textRotation="255"/>
    </xf>
    <xf numFmtId="0" fontId="3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9" fontId="4" fillId="0" borderId="9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9" fontId="4" fillId="0" borderId="14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9" fontId="4" fillId="0" borderId="11" xfId="0" applyNumberFormat="1" applyFont="1" applyFill="1" applyBorder="1" applyAlignment="1">
      <alignment horizontal="right" vertical="center"/>
    </xf>
    <xf numFmtId="9" fontId="4" fillId="0" borderId="12" xfId="0" applyNumberFormat="1" applyFont="1" applyFill="1" applyBorder="1" applyAlignment="1">
      <alignment horizontal="right" vertical="center"/>
    </xf>
    <xf numFmtId="9" fontId="3" fillId="0" borderId="14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9" fontId="3" fillId="0" borderId="9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9" fontId="4" fillId="0" borderId="0" xfId="0" applyNumberFormat="1" applyFont="1" applyFill="1" applyBorder="1" applyAlignment="1">
      <alignment horizontal="center" vertical="center"/>
    </xf>
    <xf numFmtId="9" fontId="4" fillId="0" borderId="9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left" vertical="top"/>
    </xf>
    <xf numFmtId="3" fontId="3" fillId="0" borderId="7" xfId="0" applyNumberFormat="1" applyFont="1" applyFill="1" applyBorder="1" applyAlignment="1">
      <alignment horizontal="left" vertical="top"/>
    </xf>
    <xf numFmtId="3" fontId="3" fillId="0" borderId="10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left" vertical="top" wrapText="1"/>
    </xf>
    <xf numFmtId="3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9" fontId="4" fillId="0" borderId="11" xfId="0" applyNumberFormat="1" applyFont="1" applyFill="1" applyBorder="1" applyAlignment="1">
      <alignment horizontal="center" vertical="center"/>
    </xf>
    <xf numFmtId="9" fontId="4" fillId="0" borderId="12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horizontal="left" vertical="top"/>
    </xf>
    <xf numFmtId="3" fontId="3" fillId="0" borderId="8" xfId="0" applyNumberFormat="1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left" vertical="center"/>
    </xf>
    <xf numFmtId="3" fontId="7" fillId="0" borderId="15" xfId="0" applyNumberFormat="1" applyFont="1" applyFill="1" applyBorder="1" applyAlignment="1">
      <alignment horizontal="left" vertical="center"/>
    </xf>
    <xf numFmtId="3" fontId="3" fillId="0" borderId="15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6" xfId="0" applyFont="1" applyBorder="1" applyAlignment="1">
      <alignment vertical="top"/>
    </xf>
    <xf numFmtId="0" fontId="0" fillId="0" borderId="9" xfId="0" applyFont="1" applyBorder="1" applyAlignment="1">
      <alignment vertical="top"/>
    </xf>
    <xf numFmtId="0" fontId="9" fillId="0" borderId="9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Alignment="1">
      <alignment vertical="center"/>
    </xf>
    <xf numFmtId="0" fontId="9" fillId="0" borderId="11" xfId="0" applyFont="1" applyFill="1" applyBorder="1" applyAlignment="1">
      <alignment horizontal="left" vertical="top"/>
    </xf>
    <xf numFmtId="0" fontId="9" fillId="0" borderId="11" xfId="0" applyFont="1" applyFill="1" applyBorder="1" applyAlignment="1">
      <alignment vertical="center"/>
    </xf>
    <xf numFmtId="0" fontId="9" fillId="0" borderId="6" xfId="0" applyFont="1" applyFill="1" applyBorder="1" applyAlignment="1"/>
    <xf numFmtId="0" fontId="9" fillId="0" borderId="9" xfId="0" applyFont="1" applyFill="1" applyBorder="1" applyAlignment="1"/>
    <xf numFmtId="0" fontId="9" fillId="0" borderId="14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top"/>
    </xf>
    <xf numFmtId="0" fontId="9" fillId="0" borderId="9" xfId="0" applyFont="1" applyFill="1" applyBorder="1" applyAlignment="1">
      <alignment vertical="top"/>
    </xf>
    <xf numFmtId="0" fontId="9" fillId="0" borderId="14" xfId="0" applyFont="1" applyFill="1" applyBorder="1" applyAlignment="1">
      <alignment vertical="top"/>
    </xf>
    <xf numFmtId="0" fontId="9" fillId="0" borderId="10" xfId="0" applyFont="1" applyFill="1" applyBorder="1" applyAlignment="1">
      <alignment vertical="center"/>
    </xf>
    <xf numFmtId="0" fontId="9" fillId="0" borderId="6" xfId="0" applyFont="1" applyFill="1" applyBorder="1" applyAlignment="1">
      <alignment vertical="top"/>
    </xf>
    <xf numFmtId="0" fontId="0" fillId="0" borderId="7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1" xfId="0" applyFont="1" applyFill="1" applyBorder="1" applyAlignment="1">
      <alignment horizontal="right" vertical="center"/>
    </xf>
    <xf numFmtId="0" fontId="0" fillId="0" borderId="11" xfId="0" applyFont="1" applyBorder="1" applyAlignment="1">
      <alignment horizontal="left" vertical="top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 vertical="top"/>
    </xf>
    <xf numFmtId="0" fontId="0" fillId="0" borderId="1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7" xfId="0" applyFont="1" applyBorder="1" applyAlignment="1">
      <alignment horizontal="right" vertical="center"/>
    </xf>
    <xf numFmtId="0" fontId="8" fillId="0" borderId="0" xfId="2" applyFont="1" applyFill="1">
      <alignment vertical="center"/>
    </xf>
    <xf numFmtId="0" fontId="8" fillId="0" borderId="9" xfId="2" applyFont="1" applyFill="1" applyBorder="1">
      <alignment vertical="center"/>
    </xf>
    <xf numFmtId="0" fontId="8" fillId="0" borderId="14" xfId="2" applyFont="1" applyFill="1" applyBorder="1">
      <alignment vertical="center"/>
    </xf>
    <xf numFmtId="0" fontId="8" fillId="0" borderId="0" xfId="2" applyFont="1" applyFill="1" applyBorder="1">
      <alignment vertical="center"/>
    </xf>
    <xf numFmtId="0" fontId="8" fillId="0" borderId="6" xfId="1" applyFont="1" applyFill="1" applyBorder="1">
      <alignment vertical="center"/>
    </xf>
    <xf numFmtId="0" fontId="8" fillId="0" borderId="9" xfId="1" applyFont="1" applyFill="1" applyBorder="1">
      <alignment vertical="center"/>
    </xf>
    <xf numFmtId="0" fontId="8" fillId="0" borderId="14" xfId="1" applyFont="1" applyFill="1" applyBorder="1">
      <alignment vertical="center"/>
    </xf>
    <xf numFmtId="0" fontId="8" fillId="0" borderId="0" xfId="1" applyFont="1" applyFill="1" applyBorder="1">
      <alignment vertical="center"/>
    </xf>
    <xf numFmtId="0" fontId="8" fillId="0" borderId="12" xfId="1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/>
    </xf>
    <xf numFmtId="3" fontId="4" fillId="0" borderId="8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vertical="center"/>
    </xf>
    <xf numFmtId="3" fontId="5" fillId="3" borderId="3" xfId="0" applyNumberFormat="1" applyFont="1" applyFill="1" applyBorder="1" applyAlignment="1">
      <alignment vertical="center"/>
    </xf>
    <xf numFmtId="9" fontId="4" fillId="0" borderId="0" xfId="0" applyNumberFormat="1" applyFont="1" applyFill="1" applyBorder="1" applyAlignment="1">
      <alignment horizontal="right" vertical="center"/>
    </xf>
    <xf numFmtId="9" fontId="4" fillId="0" borderId="0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0" fillId="0" borderId="14" xfId="0" applyFont="1" applyFill="1" applyBorder="1" applyAlignment="1">
      <alignment vertical="top"/>
    </xf>
    <xf numFmtId="3" fontId="0" fillId="0" borderId="0" xfId="0" applyNumberFormat="1" applyFont="1" applyFill="1" applyAlignment="1">
      <alignment vertical="center"/>
    </xf>
    <xf numFmtId="0" fontId="0" fillId="5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vertical="top"/>
    </xf>
    <xf numFmtId="178" fontId="0" fillId="0" borderId="0" xfId="0" applyNumberFormat="1" applyFont="1" applyFill="1" applyAlignment="1">
      <alignment vertical="center"/>
    </xf>
    <xf numFmtId="178" fontId="0" fillId="0" borderId="0" xfId="0" applyNumberFormat="1" applyFont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0" fillId="0" borderId="13" xfId="0" applyFont="1" applyFill="1" applyBorder="1" applyAlignment="1">
      <alignment vertical="center"/>
    </xf>
    <xf numFmtId="9" fontId="4" fillId="0" borderId="8" xfId="0" applyNumberFormat="1" applyFont="1" applyFill="1" applyBorder="1" applyAlignment="1">
      <alignment vertical="center"/>
    </xf>
    <xf numFmtId="9" fontId="4" fillId="0" borderId="4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76" fontId="3" fillId="0" borderId="14" xfId="0" applyNumberFormat="1" applyFont="1" applyFill="1" applyBorder="1" applyAlignment="1">
      <alignment vertical="top" wrapText="1"/>
    </xf>
    <xf numFmtId="176" fontId="3" fillId="0" borderId="0" xfId="0" applyNumberFormat="1" applyFont="1" applyFill="1" applyBorder="1" applyAlignment="1">
      <alignment vertical="top" wrapText="1"/>
    </xf>
    <xf numFmtId="176" fontId="3" fillId="0" borderId="9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0" fillId="0" borderId="14" xfId="0" applyFont="1" applyFill="1" applyBorder="1" applyAlignment="1">
      <alignment vertical="top"/>
    </xf>
    <xf numFmtId="0" fontId="3" fillId="0" borderId="15" xfId="0" applyFont="1" applyFill="1" applyBorder="1" applyAlignment="1">
      <alignment vertical="center" shrinkToFit="1"/>
    </xf>
    <xf numFmtId="176" fontId="3" fillId="0" borderId="10" xfId="0" applyNumberFormat="1" applyFont="1" applyFill="1" applyBorder="1" applyAlignment="1">
      <alignment vertical="top" wrapText="1"/>
    </xf>
    <xf numFmtId="176" fontId="3" fillId="0" borderId="11" xfId="0" applyNumberFormat="1" applyFont="1" applyFill="1" applyBorder="1" applyAlignment="1">
      <alignment vertical="top" wrapText="1"/>
    </xf>
    <xf numFmtId="176" fontId="3" fillId="0" borderId="12" xfId="0" applyNumberFormat="1" applyFont="1" applyFill="1" applyBorder="1" applyAlignment="1">
      <alignment vertical="top" wrapText="1"/>
    </xf>
    <xf numFmtId="9" fontId="4" fillId="0" borderId="0" xfId="0" applyNumberFormat="1" applyFont="1" applyFill="1" applyBorder="1" applyAlignment="1">
      <alignment vertical="center"/>
    </xf>
    <xf numFmtId="9" fontId="4" fillId="0" borderId="9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9" fontId="4" fillId="0" borderId="0" xfId="0" applyNumberFormat="1" applyFont="1" applyFill="1" applyBorder="1" applyAlignment="1">
      <alignment horizontal="right" vertical="center"/>
    </xf>
    <xf numFmtId="9" fontId="4" fillId="0" borderId="9" xfId="0" applyNumberFormat="1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right" vertical="center"/>
    </xf>
    <xf numFmtId="9" fontId="4" fillId="0" borderId="11" xfId="0" applyNumberFormat="1" applyFont="1" applyFill="1" applyBorder="1" applyAlignment="1">
      <alignment horizontal="right" vertical="center"/>
    </xf>
    <xf numFmtId="9" fontId="4" fillId="0" borderId="12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9" fontId="4" fillId="0" borderId="8" xfId="0" applyNumberFormat="1" applyFont="1" applyFill="1" applyBorder="1" applyAlignment="1">
      <alignment horizontal="right" vertical="center"/>
    </xf>
    <xf numFmtId="9" fontId="4" fillId="0" borderId="4" xfId="0" applyNumberFormat="1" applyFont="1" applyFill="1" applyBorder="1" applyAlignment="1">
      <alignment horizontal="right" vertical="center"/>
    </xf>
    <xf numFmtId="3" fontId="4" fillId="3" borderId="11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/>
    <xf numFmtId="0" fontId="9" fillId="0" borderId="14" xfId="0" applyFont="1" applyFill="1" applyBorder="1" applyAlignment="1"/>
    <xf numFmtId="0" fontId="9" fillId="0" borderId="0" xfId="0" applyFont="1" applyFill="1" applyAlignment="1"/>
    <xf numFmtId="0" fontId="3" fillId="0" borderId="7" xfId="0" applyFont="1" applyFill="1" applyBorder="1" applyAlignment="1">
      <alignment vertical="top"/>
    </xf>
    <xf numFmtId="0" fontId="3" fillId="0" borderId="14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9" fontId="3" fillId="0" borderId="14" xfId="0" applyNumberFormat="1" applyFont="1" applyFill="1" applyBorder="1" applyAlignment="1">
      <alignment vertical="center" wrapText="1"/>
    </xf>
    <xf numFmtId="9" fontId="3" fillId="0" borderId="0" xfId="0" applyNumberFormat="1" applyFont="1" applyFill="1" applyBorder="1" applyAlignment="1">
      <alignment vertical="center" wrapText="1"/>
    </xf>
    <xf numFmtId="9" fontId="3" fillId="0" borderId="9" xfId="0" applyNumberFormat="1" applyFont="1" applyFill="1" applyBorder="1" applyAlignment="1">
      <alignment vertical="center" wrapText="1"/>
    </xf>
    <xf numFmtId="3" fontId="4" fillId="3" borderId="0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top"/>
    </xf>
    <xf numFmtId="0" fontId="9" fillId="0" borderId="14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3" fontId="4" fillId="3" borderId="1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top" wrapText="1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top"/>
    </xf>
    <xf numFmtId="0" fontId="9" fillId="0" borderId="9" xfId="0" applyFont="1" applyFill="1" applyBorder="1" applyAlignment="1">
      <alignment vertical="top"/>
    </xf>
    <xf numFmtId="9" fontId="4" fillId="0" borderId="11" xfId="0" applyNumberFormat="1" applyFont="1" applyFill="1" applyBorder="1" applyAlignment="1">
      <alignment horizontal="center" vertical="center"/>
    </xf>
    <xf numFmtId="9" fontId="4" fillId="0" borderId="1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2" xfId="0" applyFont="1" applyFill="1" applyBorder="1" applyAlignment="1">
      <alignment horizontal="left" vertical="top" textRotation="255"/>
    </xf>
    <xf numFmtId="0" fontId="3" fillId="0" borderId="13" xfId="0" applyFont="1" applyFill="1" applyBorder="1" applyAlignment="1">
      <alignment horizontal="left" vertical="top" textRotation="255"/>
    </xf>
    <xf numFmtId="0" fontId="0" fillId="0" borderId="7" xfId="0" applyFont="1" applyBorder="1" applyAlignment="1">
      <alignment vertical="top"/>
    </xf>
    <xf numFmtId="0" fontId="0" fillId="0" borderId="14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3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vertical="top"/>
    </xf>
    <xf numFmtId="176" fontId="3" fillId="0" borderId="14" xfId="0" applyNumberFormat="1" applyFont="1" applyFill="1" applyBorder="1" applyAlignment="1">
      <alignment vertical="top"/>
    </xf>
    <xf numFmtId="176" fontId="3" fillId="0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176" fontId="3" fillId="0" borderId="7" xfId="0" applyNumberFormat="1" applyFont="1" applyFill="1" applyBorder="1" applyAlignment="1">
      <alignment vertical="top" wrapText="1"/>
    </xf>
    <xf numFmtId="176" fontId="3" fillId="0" borderId="6" xfId="0" applyNumberFormat="1" applyFont="1" applyFill="1" applyBorder="1" applyAlignment="1">
      <alignment vertical="top" wrapText="1"/>
    </xf>
    <xf numFmtId="176" fontId="3" fillId="0" borderId="14" xfId="0" applyNumberFormat="1" applyFont="1" applyFill="1" applyBorder="1" applyAlignment="1">
      <alignment vertical="top" wrapText="1"/>
    </xf>
    <xf numFmtId="176" fontId="3" fillId="0" borderId="0" xfId="0" applyNumberFormat="1" applyFont="1" applyFill="1" applyBorder="1" applyAlignment="1">
      <alignment vertical="top" wrapText="1"/>
    </xf>
    <xf numFmtId="176" fontId="3" fillId="0" borderId="9" xfId="0" applyNumberFormat="1" applyFont="1" applyFill="1" applyBorder="1" applyAlignment="1">
      <alignment vertical="top" wrapText="1"/>
    </xf>
    <xf numFmtId="9" fontId="4" fillId="0" borderId="0" xfId="0" applyNumberFormat="1" applyFont="1" applyFill="1" applyBorder="1" applyAlignment="1">
      <alignment horizontal="center" vertical="center"/>
    </xf>
    <xf numFmtId="9" fontId="4" fillId="0" borderId="9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14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vertical="top"/>
    </xf>
    <xf numFmtId="9" fontId="4" fillId="0" borderId="7" xfId="0" applyNumberFormat="1" applyFont="1" applyFill="1" applyBorder="1" applyAlignment="1">
      <alignment horizontal="right" vertical="center"/>
    </xf>
    <xf numFmtId="9" fontId="4" fillId="0" borderId="6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top"/>
    </xf>
    <xf numFmtId="176" fontId="3" fillId="0" borderId="1" xfId="0" applyNumberFormat="1" applyFont="1" applyFill="1" applyBorder="1" applyAlignment="1">
      <alignment horizontal="left" vertical="top" wrapText="1"/>
    </xf>
    <xf numFmtId="176" fontId="3" fillId="0" borderId="7" xfId="0" applyNumberFormat="1" applyFont="1" applyFill="1" applyBorder="1" applyAlignment="1">
      <alignment horizontal="left" vertical="top" wrapText="1"/>
    </xf>
    <xf numFmtId="176" fontId="3" fillId="0" borderId="14" xfId="0" applyNumberFormat="1" applyFont="1" applyFill="1" applyBorder="1" applyAlignment="1">
      <alignment horizontal="left" vertical="top" wrapText="1"/>
    </xf>
    <xf numFmtId="176" fontId="3" fillId="0" borderId="0" xfId="0" applyNumberFormat="1" applyFont="1" applyFill="1" applyBorder="1" applyAlignment="1">
      <alignment horizontal="left" vertical="top" wrapText="1"/>
    </xf>
    <xf numFmtId="177" fontId="4" fillId="3" borderId="0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center" vertical="top" textRotation="255"/>
    </xf>
    <xf numFmtId="176" fontId="3" fillId="0" borderId="13" xfId="0" applyNumberFormat="1" applyFont="1" applyFill="1" applyBorder="1" applyAlignment="1">
      <alignment horizontal="center" vertical="top" textRotation="255"/>
    </xf>
    <xf numFmtId="0" fontId="3" fillId="0" borderId="2" xfId="0" applyFont="1" applyFill="1" applyBorder="1" applyAlignment="1">
      <alignment horizontal="center" vertical="top" textRotation="255"/>
    </xf>
    <xf numFmtId="0" fontId="3" fillId="0" borderId="13" xfId="0" applyFont="1" applyFill="1" applyBorder="1" applyAlignment="1">
      <alignment horizontal="center" vertical="top" textRotation="255"/>
    </xf>
    <xf numFmtId="0" fontId="0" fillId="0" borderId="6" xfId="0" applyFont="1" applyBorder="1" applyAlignment="1">
      <alignment vertical="top"/>
    </xf>
    <xf numFmtId="0" fontId="0" fillId="0" borderId="9" xfId="0" applyFont="1" applyBorder="1" applyAlignment="1">
      <alignment vertical="top"/>
    </xf>
    <xf numFmtId="0" fontId="0" fillId="0" borderId="7" xfId="0" applyFont="1" applyFill="1" applyBorder="1" applyAlignment="1">
      <alignment vertical="top"/>
    </xf>
    <xf numFmtId="0" fontId="0" fillId="0" borderId="14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0" fillId="4" borderId="7" xfId="0" applyFont="1" applyFill="1" applyBorder="1" applyAlignment="1">
      <alignment vertical="top"/>
    </xf>
    <xf numFmtId="3" fontId="4" fillId="3" borderId="8" xfId="0" applyNumberFormat="1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</cellXfs>
  <cellStyles count="3">
    <cellStyle name="標準" xfId="0" builtinId="0"/>
    <cellStyle name="標準 13" xfId="1"/>
    <cellStyle name="標準 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U78"/>
  <sheetViews>
    <sheetView tabSelected="1" view="pageBreakPreview" zoomScale="85" zoomScaleNormal="100" zoomScaleSheetLayoutView="85" workbookViewId="0">
      <selection activeCell="A4" sqref="A4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5.625" style="10" customWidth="1"/>
    <col min="4" max="10" width="2.375" style="141" customWidth="1"/>
    <col min="11" max="12" width="2.375" style="10" customWidth="1"/>
    <col min="13" max="13" width="3.375" style="10" customWidth="1"/>
    <col min="14" max="16" width="2.375" style="10" customWidth="1"/>
    <col min="17" max="20" width="2.375" style="141" customWidth="1"/>
    <col min="21" max="22" width="2.375" style="142" customWidth="1"/>
    <col min="23" max="23" width="2.375" style="141" customWidth="1"/>
    <col min="24" max="25" width="2.375" style="142" customWidth="1"/>
    <col min="26" max="44" width="2.375" style="141" customWidth="1"/>
    <col min="45" max="46" width="8.625" style="141" customWidth="1"/>
    <col min="47" max="47" width="2.75" style="141" customWidth="1"/>
    <col min="48" max="16384" width="9" style="141"/>
  </cols>
  <sheetData>
    <row r="1" spans="1:47" ht="17.100000000000001" customHeight="1" x14ac:dyDescent="0.15">
      <c r="A1" s="1"/>
    </row>
    <row r="2" spans="1:47" ht="17.100000000000001" customHeight="1" x14ac:dyDescent="0.15">
      <c r="A2" s="1"/>
    </row>
    <row r="3" spans="1:47" ht="17.100000000000001" customHeight="1" x14ac:dyDescent="0.15">
      <c r="A3" s="99" t="s">
        <v>1986</v>
      </c>
    </row>
    <row r="4" spans="1:47" ht="17.100000000000001" customHeight="1" x14ac:dyDescent="0.15">
      <c r="A4" s="1"/>
    </row>
    <row r="5" spans="1:47" ht="17.100000000000001" customHeight="1" x14ac:dyDescent="0.15">
      <c r="A5" s="1"/>
      <c r="B5" s="1" t="s">
        <v>906</v>
      </c>
    </row>
    <row r="6" spans="1:47" s="147" customFormat="1" ht="17.100000000000001" customHeight="1" x14ac:dyDescent="0.15">
      <c r="A6" s="2" t="s">
        <v>63</v>
      </c>
      <c r="B6" s="143"/>
      <c r="C6" s="11" t="s">
        <v>55</v>
      </c>
      <c r="D6" s="144"/>
      <c r="E6" s="140"/>
      <c r="F6" s="140"/>
      <c r="G6" s="140"/>
      <c r="H6" s="140"/>
      <c r="I6" s="140"/>
      <c r="J6" s="140"/>
      <c r="K6" s="16"/>
      <c r="L6" s="16"/>
      <c r="M6" s="16"/>
      <c r="N6" s="16"/>
      <c r="O6" s="16"/>
      <c r="P6" s="16"/>
      <c r="Q6" s="140"/>
      <c r="R6" s="140"/>
      <c r="S6" s="140"/>
      <c r="T6" s="12"/>
      <c r="U6" s="145"/>
      <c r="V6" s="145"/>
      <c r="W6" s="140"/>
      <c r="X6" s="146" t="s">
        <v>64</v>
      </c>
      <c r="Y6" s="145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3" t="s">
        <v>56</v>
      </c>
      <c r="AT6" s="3" t="s">
        <v>57</v>
      </c>
      <c r="AU6" s="116"/>
    </row>
    <row r="7" spans="1:47" s="147" customFormat="1" ht="17.100000000000001" customHeight="1" x14ac:dyDescent="0.15">
      <c r="A7" s="4" t="s">
        <v>58</v>
      </c>
      <c r="B7" s="5" t="s">
        <v>59</v>
      </c>
      <c r="C7" s="21"/>
      <c r="D7" s="119"/>
      <c r="E7" s="117"/>
      <c r="F7" s="117"/>
      <c r="G7" s="117"/>
      <c r="H7" s="117"/>
      <c r="I7" s="117"/>
      <c r="J7" s="117"/>
      <c r="K7" s="20"/>
      <c r="L7" s="20"/>
      <c r="M7" s="20"/>
      <c r="N7" s="20"/>
      <c r="O7" s="20"/>
      <c r="P7" s="20"/>
      <c r="Q7" s="117"/>
      <c r="R7" s="117"/>
      <c r="S7" s="117"/>
      <c r="T7" s="117"/>
      <c r="U7" s="148"/>
      <c r="V7" s="148"/>
      <c r="W7" s="117"/>
      <c r="X7" s="148"/>
      <c r="Y7" s="148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6" t="s">
        <v>60</v>
      </c>
      <c r="AT7" s="6" t="s">
        <v>61</v>
      </c>
      <c r="AU7" s="116"/>
    </row>
    <row r="8" spans="1:47" s="147" customFormat="1" ht="17.100000000000001" customHeight="1" x14ac:dyDescent="0.15">
      <c r="A8" s="7">
        <v>16</v>
      </c>
      <c r="B8" s="8">
        <v>3111</v>
      </c>
      <c r="C8" s="9" t="s">
        <v>75</v>
      </c>
      <c r="D8" s="215" t="s">
        <v>538</v>
      </c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15"/>
      <c r="P8" s="16"/>
      <c r="Q8" s="16"/>
      <c r="R8" s="16"/>
      <c r="S8" s="16"/>
      <c r="T8" s="28"/>
      <c r="U8" s="28"/>
      <c r="V8" s="140"/>
      <c r="W8" s="16"/>
      <c r="X8" s="44"/>
      <c r="Y8" s="45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26"/>
      <c r="AQ8" s="39"/>
      <c r="AR8" s="40"/>
      <c r="AS8" s="177">
        <f>ROUND(L10,0)</f>
        <v>256</v>
      </c>
      <c r="AT8" s="49" t="s">
        <v>1482</v>
      </c>
    </row>
    <row r="9" spans="1:47" s="147" customFormat="1" ht="17.100000000000001" customHeight="1" x14ac:dyDescent="0.15">
      <c r="A9" s="7">
        <v>16</v>
      </c>
      <c r="B9" s="8">
        <v>3112</v>
      </c>
      <c r="C9" s="9" t="s">
        <v>76</v>
      </c>
      <c r="D9" s="217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125"/>
      <c r="P9" s="19"/>
      <c r="Q9" s="20"/>
      <c r="R9" s="20"/>
      <c r="S9" s="20"/>
      <c r="T9" s="31"/>
      <c r="U9" s="31"/>
      <c r="V9" s="117"/>
      <c r="W9" s="117"/>
      <c r="X9" s="117"/>
      <c r="Y9" s="122"/>
      <c r="Z9" s="43" t="s">
        <v>1545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2" t="s">
        <v>1484</v>
      </c>
      <c r="AQ9" s="222">
        <v>1</v>
      </c>
      <c r="AR9" s="223"/>
      <c r="AS9" s="177">
        <f>ROUND(L10*AQ9,0)</f>
        <v>256</v>
      </c>
      <c r="AT9" s="29"/>
    </row>
    <row r="10" spans="1:47" s="147" customFormat="1" ht="17.100000000000001" customHeight="1" x14ac:dyDescent="0.15">
      <c r="A10" s="7">
        <v>16</v>
      </c>
      <c r="B10" s="8">
        <v>3113</v>
      </c>
      <c r="C10" s="9" t="s">
        <v>206</v>
      </c>
      <c r="D10" s="55"/>
      <c r="E10" s="56"/>
      <c r="F10" s="56"/>
      <c r="G10" s="126"/>
      <c r="H10" s="127"/>
      <c r="I10" s="127"/>
      <c r="J10" s="127"/>
      <c r="K10" s="127"/>
      <c r="L10" s="221">
        <v>256</v>
      </c>
      <c r="M10" s="221"/>
      <c r="N10" s="14" t="s">
        <v>62</v>
      </c>
      <c r="O10" s="18"/>
      <c r="P10" s="90" t="s">
        <v>205</v>
      </c>
      <c r="Q10" s="91"/>
      <c r="R10" s="91"/>
      <c r="S10" s="91"/>
      <c r="T10" s="91"/>
      <c r="U10" s="91"/>
      <c r="V10" s="33"/>
      <c r="W10" s="24" t="s">
        <v>1484</v>
      </c>
      <c r="X10" s="219">
        <v>0.7</v>
      </c>
      <c r="Y10" s="220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26"/>
      <c r="AQ10" s="39"/>
      <c r="AR10" s="40"/>
      <c r="AS10" s="177">
        <f>ROUND(L10*X10,0)</f>
        <v>179</v>
      </c>
      <c r="AT10" s="29"/>
    </row>
    <row r="11" spans="1:47" s="147" customFormat="1" ht="17.100000000000001" customHeight="1" x14ac:dyDescent="0.15">
      <c r="A11" s="7">
        <v>16</v>
      </c>
      <c r="B11" s="8">
        <v>3115</v>
      </c>
      <c r="C11" s="9" t="s">
        <v>77</v>
      </c>
      <c r="D11" s="215" t="s">
        <v>566</v>
      </c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15"/>
      <c r="P11" s="16"/>
      <c r="Q11" s="16"/>
      <c r="R11" s="16"/>
      <c r="S11" s="16"/>
      <c r="T11" s="28"/>
      <c r="U11" s="28"/>
      <c r="V11" s="140"/>
      <c r="W11" s="16"/>
      <c r="X11" s="44"/>
      <c r="Y11" s="45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26"/>
      <c r="AQ11" s="39"/>
      <c r="AR11" s="40"/>
      <c r="AS11" s="177">
        <f>ROUND(L13,0)</f>
        <v>404</v>
      </c>
      <c r="AT11" s="29"/>
    </row>
    <row r="12" spans="1:47" s="147" customFormat="1" ht="17.100000000000001" customHeight="1" x14ac:dyDescent="0.15">
      <c r="A12" s="7">
        <v>16</v>
      </c>
      <c r="B12" s="8">
        <v>3116</v>
      </c>
      <c r="C12" s="9" t="s">
        <v>78</v>
      </c>
      <c r="D12" s="217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125"/>
      <c r="P12" s="19"/>
      <c r="Q12" s="20"/>
      <c r="R12" s="20"/>
      <c r="S12" s="20"/>
      <c r="T12" s="31"/>
      <c r="U12" s="31"/>
      <c r="V12" s="117"/>
      <c r="W12" s="117"/>
      <c r="X12" s="117"/>
      <c r="Y12" s="122"/>
      <c r="Z12" s="43" t="s">
        <v>1545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2" t="s">
        <v>1484</v>
      </c>
      <c r="AQ12" s="222">
        <v>1</v>
      </c>
      <c r="AR12" s="223"/>
      <c r="AS12" s="177">
        <f>ROUND(L13*AQ12,0)</f>
        <v>404</v>
      </c>
      <c r="AT12" s="29"/>
    </row>
    <row r="13" spans="1:47" s="147" customFormat="1" ht="17.100000000000001" customHeight="1" x14ac:dyDescent="0.15">
      <c r="A13" s="7">
        <v>16</v>
      </c>
      <c r="B13" s="8">
        <v>3117</v>
      </c>
      <c r="C13" s="9" t="s">
        <v>207</v>
      </c>
      <c r="D13" s="55"/>
      <c r="E13" s="56"/>
      <c r="F13" s="56"/>
      <c r="G13" s="126"/>
      <c r="H13" s="127"/>
      <c r="I13" s="127"/>
      <c r="J13" s="127"/>
      <c r="K13" s="127"/>
      <c r="L13" s="221">
        <v>404</v>
      </c>
      <c r="M13" s="221"/>
      <c r="N13" s="14" t="s">
        <v>62</v>
      </c>
      <c r="O13" s="18"/>
      <c r="P13" s="90" t="s">
        <v>205</v>
      </c>
      <c r="Q13" s="91"/>
      <c r="R13" s="91"/>
      <c r="S13" s="91"/>
      <c r="T13" s="91"/>
      <c r="U13" s="91"/>
      <c r="V13" s="33"/>
      <c r="W13" s="24" t="s">
        <v>1484</v>
      </c>
      <c r="X13" s="219">
        <v>0.7</v>
      </c>
      <c r="Y13" s="220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26"/>
      <c r="AQ13" s="39"/>
      <c r="AR13" s="40"/>
      <c r="AS13" s="177">
        <f>ROUND(L13*X13,0)</f>
        <v>283</v>
      </c>
      <c r="AT13" s="29"/>
    </row>
    <row r="14" spans="1:47" s="147" customFormat="1" ht="17.100000000000001" customHeight="1" x14ac:dyDescent="0.15">
      <c r="A14" s="7">
        <v>16</v>
      </c>
      <c r="B14" s="8">
        <v>3119</v>
      </c>
      <c r="C14" s="9" t="s">
        <v>79</v>
      </c>
      <c r="D14" s="215" t="s">
        <v>879</v>
      </c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15"/>
      <c r="P14" s="16"/>
      <c r="Q14" s="16"/>
      <c r="R14" s="16"/>
      <c r="S14" s="16"/>
      <c r="T14" s="28"/>
      <c r="U14" s="28"/>
      <c r="V14" s="140"/>
      <c r="W14" s="16"/>
      <c r="X14" s="44"/>
      <c r="Y14" s="45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26"/>
      <c r="AQ14" s="39"/>
      <c r="AR14" s="40"/>
      <c r="AS14" s="177">
        <f>ROUND(L16,0)</f>
        <v>587</v>
      </c>
      <c r="AT14" s="29"/>
    </row>
    <row r="15" spans="1:47" s="147" customFormat="1" ht="17.100000000000001" customHeight="1" x14ac:dyDescent="0.15">
      <c r="A15" s="7">
        <v>16</v>
      </c>
      <c r="B15" s="8">
        <v>3120</v>
      </c>
      <c r="C15" s="9" t="s">
        <v>80</v>
      </c>
      <c r="D15" s="217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125"/>
      <c r="P15" s="19"/>
      <c r="Q15" s="20"/>
      <c r="R15" s="20"/>
      <c r="S15" s="20"/>
      <c r="T15" s="31"/>
      <c r="U15" s="31"/>
      <c r="V15" s="117"/>
      <c r="W15" s="117"/>
      <c r="X15" s="117"/>
      <c r="Y15" s="122"/>
      <c r="Z15" s="43" t="s">
        <v>1545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2" t="s">
        <v>1484</v>
      </c>
      <c r="AQ15" s="222">
        <v>1</v>
      </c>
      <c r="AR15" s="223"/>
      <c r="AS15" s="177">
        <f>ROUND(L16*AQ15,0)</f>
        <v>587</v>
      </c>
      <c r="AT15" s="29"/>
    </row>
    <row r="16" spans="1:47" s="147" customFormat="1" ht="17.100000000000001" customHeight="1" x14ac:dyDescent="0.15">
      <c r="A16" s="7">
        <v>16</v>
      </c>
      <c r="B16" s="8">
        <v>3121</v>
      </c>
      <c r="C16" s="9" t="s">
        <v>208</v>
      </c>
      <c r="D16" s="55"/>
      <c r="E16" s="56"/>
      <c r="F16" s="56"/>
      <c r="G16" s="126"/>
      <c r="H16" s="127"/>
      <c r="I16" s="127"/>
      <c r="J16" s="127"/>
      <c r="K16" s="127"/>
      <c r="L16" s="221">
        <v>587</v>
      </c>
      <c r="M16" s="221"/>
      <c r="N16" s="14" t="s">
        <v>62</v>
      </c>
      <c r="O16" s="18"/>
      <c r="P16" s="90" t="s">
        <v>205</v>
      </c>
      <c r="Q16" s="91"/>
      <c r="R16" s="91"/>
      <c r="S16" s="91"/>
      <c r="T16" s="91"/>
      <c r="U16" s="91"/>
      <c r="V16" s="33"/>
      <c r="W16" s="24" t="s">
        <v>1484</v>
      </c>
      <c r="X16" s="219">
        <v>0.7</v>
      </c>
      <c r="Y16" s="220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26"/>
      <c r="AQ16" s="39"/>
      <c r="AR16" s="40"/>
      <c r="AS16" s="177">
        <f>ROUND(L16*X16,0)</f>
        <v>411</v>
      </c>
      <c r="AT16" s="29"/>
    </row>
    <row r="17" spans="1:46" s="147" customFormat="1" ht="17.100000000000001" customHeight="1" x14ac:dyDescent="0.15">
      <c r="A17" s="7">
        <v>16</v>
      </c>
      <c r="B17" s="8">
        <v>3123</v>
      </c>
      <c r="C17" s="9" t="s">
        <v>81</v>
      </c>
      <c r="D17" s="224" t="s">
        <v>880</v>
      </c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15"/>
      <c r="P17" s="16"/>
      <c r="Q17" s="16"/>
      <c r="R17" s="16"/>
      <c r="S17" s="16"/>
      <c r="T17" s="28"/>
      <c r="U17" s="28"/>
      <c r="V17" s="140"/>
      <c r="W17" s="16"/>
      <c r="X17" s="44"/>
      <c r="Y17" s="45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26"/>
      <c r="AQ17" s="39"/>
      <c r="AR17" s="40"/>
      <c r="AS17" s="177">
        <f>ROUND(L19,0)</f>
        <v>669</v>
      </c>
      <c r="AT17" s="29"/>
    </row>
    <row r="18" spans="1:46" s="147" customFormat="1" ht="17.100000000000001" customHeight="1" x14ac:dyDescent="0.15">
      <c r="A18" s="7">
        <v>16</v>
      </c>
      <c r="B18" s="8">
        <v>3124</v>
      </c>
      <c r="C18" s="9" t="s">
        <v>82</v>
      </c>
      <c r="D18" s="226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125"/>
      <c r="P18" s="19"/>
      <c r="Q18" s="20"/>
      <c r="R18" s="20"/>
      <c r="S18" s="20"/>
      <c r="T18" s="31"/>
      <c r="U18" s="31"/>
      <c r="V18" s="117"/>
      <c r="W18" s="117"/>
      <c r="X18" s="117"/>
      <c r="Y18" s="122"/>
      <c r="Z18" s="43" t="s">
        <v>1545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2" t="s">
        <v>1484</v>
      </c>
      <c r="AQ18" s="222">
        <v>1</v>
      </c>
      <c r="AR18" s="223"/>
      <c r="AS18" s="177">
        <f>ROUND(L19*AQ18,0)</f>
        <v>669</v>
      </c>
      <c r="AT18" s="29"/>
    </row>
    <row r="19" spans="1:46" s="147" customFormat="1" ht="17.100000000000001" customHeight="1" x14ac:dyDescent="0.15">
      <c r="A19" s="7">
        <v>16</v>
      </c>
      <c r="B19" s="8">
        <v>3125</v>
      </c>
      <c r="C19" s="9" t="s">
        <v>209</v>
      </c>
      <c r="D19" s="55"/>
      <c r="E19" s="56"/>
      <c r="F19" s="56"/>
      <c r="G19" s="126"/>
      <c r="H19" s="127"/>
      <c r="I19" s="127"/>
      <c r="J19" s="127"/>
      <c r="K19" s="127"/>
      <c r="L19" s="221">
        <v>669</v>
      </c>
      <c r="M19" s="221"/>
      <c r="N19" s="14" t="s">
        <v>62</v>
      </c>
      <c r="O19" s="18"/>
      <c r="P19" s="90" t="s">
        <v>205</v>
      </c>
      <c r="Q19" s="91"/>
      <c r="R19" s="91"/>
      <c r="S19" s="91"/>
      <c r="T19" s="91"/>
      <c r="U19" s="91"/>
      <c r="V19" s="33"/>
      <c r="W19" s="24" t="s">
        <v>1484</v>
      </c>
      <c r="X19" s="219">
        <v>0.7</v>
      </c>
      <c r="Y19" s="220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26"/>
      <c r="AQ19" s="39"/>
      <c r="AR19" s="40"/>
      <c r="AS19" s="177">
        <f>ROUND(L19*X19,0)</f>
        <v>468</v>
      </c>
      <c r="AT19" s="29"/>
    </row>
    <row r="20" spans="1:46" s="147" customFormat="1" ht="17.100000000000001" customHeight="1" x14ac:dyDescent="0.15">
      <c r="A20" s="7">
        <v>16</v>
      </c>
      <c r="B20" s="8">
        <v>3127</v>
      </c>
      <c r="C20" s="9" t="s">
        <v>83</v>
      </c>
      <c r="D20" s="224" t="s">
        <v>881</v>
      </c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15"/>
      <c r="P20" s="16"/>
      <c r="Q20" s="16"/>
      <c r="R20" s="16"/>
      <c r="S20" s="16"/>
      <c r="T20" s="28"/>
      <c r="U20" s="28"/>
      <c r="V20" s="140"/>
      <c r="W20" s="16"/>
      <c r="X20" s="44"/>
      <c r="Y20" s="45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26"/>
      <c r="AQ20" s="39"/>
      <c r="AR20" s="40"/>
      <c r="AS20" s="177">
        <f>ROUND(L22,0)</f>
        <v>754</v>
      </c>
      <c r="AT20" s="29"/>
    </row>
    <row r="21" spans="1:46" s="147" customFormat="1" ht="17.100000000000001" customHeight="1" x14ac:dyDescent="0.15">
      <c r="A21" s="7">
        <v>16</v>
      </c>
      <c r="B21" s="8">
        <v>3128</v>
      </c>
      <c r="C21" s="9" t="s">
        <v>84</v>
      </c>
      <c r="D21" s="226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125"/>
      <c r="P21" s="19"/>
      <c r="Q21" s="20"/>
      <c r="R21" s="20"/>
      <c r="S21" s="20"/>
      <c r="T21" s="31"/>
      <c r="U21" s="31"/>
      <c r="V21" s="117"/>
      <c r="W21" s="117"/>
      <c r="X21" s="117"/>
      <c r="Y21" s="122"/>
      <c r="Z21" s="43" t="s">
        <v>1545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2" t="s">
        <v>1484</v>
      </c>
      <c r="AQ21" s="222">
        <v>1</v>
      </c>
      <c r="AR21" s="223"/>
      <c r="AS21" s="177">
        <f>ROUND(L22*AQ21,0)</f>
        <v>754</v>
      </c>
      <c r="AT21" s="29"/>
    </row>
    <row r="22" spans="1:46" s="147" customFormat="1" ht="17.100000000000001" customHeight="1" x14ac:dyDescent="0.15">
      <c r="A22" s="7">
        <v>16</v>
      </c>
      <c r="B22" s="8">
        <v>3129</v>
      </c>
      <c r="C22" s="9" t="s">
        <v>210</v>
      </c>
      <c r="D22" s="55"/>
      <c r="E22" s="56"/>
      <c r="F22" s="56"/>
      <c r="G22" s="126"/>
      <c r="H22" s="127"/>
      <c r="I22" s="127"/>
      <c r="J22" s="127"/>
      <c r="K22" s="127"/>
      <c r="L22" s="221">
        <v>754</v>
      </c>
      <c r="M22" s="221"/>
      <c r="N22" s="14" t="s">
        <v>62</v>
      </c>
      <c r="O22" s="18"/>
      <c r="P22" s="90" t="s">
        <v>205</v>
      </c>
      <c r="Q22" s="91"/>
      <c r="R22" s="91"/>
      <c r="S22" s="91"/>
      <c r="T22" s="91"/>
      <c r="U22" s="91"/>
      <c r="V22" s="33"/>
      <c r="W22" s="24" t="s">
        <v>1484</v>
      </c>
      <c r="X22" s="219">
        <v>0.7</v>
      </c>
      <c r="Y22" s="220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26"/>
      <c r="AQ22" s="39"/>
      <c r="AR22" s="40"/>
      <c r="AS22" s="177">
        <f>ROUND(L22*X22,0)</f>
        <v>528</v>
      </c>
      <c r="AT22" s="29"/>
    </row>
    <row r="23" spans="1:46" s="147" customFormat="1" ht="17.100000000000001" customHeight="1" x14ac:dyDescent="0.15">
      <c r="A23" s="7">
        <v>16</v>
      </c>
      <c r="B23" s="8">
        <v>3131</v>
      </c>
      <c r="C23" s="9" t="s">
        <v>85</v>
      </c>
      <c r="D23" s="224" t="s">
        <v>882</v>
      </c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15"/>
      <c r="P23" s="16"/>
      <c r="Q23" s="16"/>
      <c r="R23" s="16"/>
      <c r="S23" s="16"/>
      <c r="T23" s="28"/>
      <c r="U23" s="28"/>
      <c r="V23" s="140"/>
      <c r="W23" s="16"/>
      <c r="X23" s="44"/>
      <c r="Y23" s="45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26"/>
      <c r="AQ23" s="39"/>
      <c r="AR23" s="40"/>
      <c r="AS23" s="177">
        <f>ROUND(L25,0)</f>
        <v>837</v>
      </c>
      <c r="AT23" s="29"/>
    </row>
    <row r="24" spans="1:46" s="147" customFormat="1" ht="17.100000000000001" customHeight="1" x14ac:dyDescent="0.15">
      <c r="A24" s="7">
        <v>16</v>
      </c>
      <c r="B24" s="8">
        <v>3132</v>
      </c>
      <c r="C24" s="9" t="s">
        <v>86</v>
      </c>
      <c r="D24" s="226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125"/>
      <c r="P24" s="19"/>
      <c r="Q24" s="20"/>
      <c r="R24" s="20"/>
      <c r="S24" s="20"/>
      <c r="T24" s="31"/>
      <c r="U24" s="31"/>
      <c r="V24" s="117"/>
      <c r="W24" s="117"/>
      <c r="X24" s="117"/>
      <c r="Y24" s="122"/>
      <c r="Z24" s="43" t="s">
        <v>1545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2" t="s">
        <v>1484</v>
      </c>
      <c r="AQ24" s="222">
        <v>1</v>
      </c>
      <c r="AR24" s="223"/>
      <c r="AS24" s="177">
        <f>ROUND(L25*AQ24,0)</f>
        <v>837</v>
      </c>
      <c r="AT24" s="29"/>
    </row>
    <row r="25" spans="1:46" s="147" customFormat="1" ht="17.100000000000001" customHeight="1" x14ac:dyDescent="0.15">
      <c r="A25" s="7">
        <v>16</v>
      </c>
      <c r="B25" s="8">
        <v>3133</v>
      </c>
      <c r="C25" s="9" t="s">
        <v>211</v>
      </c>
      <c r="D25" s="55"/>
      <c r="E25" s="56"/>
      <c r="F25" s="56"/>
      <c r="G25" s="126"/>
      <c r="H25" s="127"/>
      <c r="I25" s="127"/>
      <c r="J25" s="127"/>
      <c r="K25" s="127"/>
      <c r="L25" s="221">
        <v>837</v>
      </c>
      <c r="M25" s="221"/>
      <c r="N25" s="14" t="s">
        <v>62</v>
      </c>
      <c r="O25" s="18"/>
      <c r="P25" s="90" t="s">
        <v>205</v>
      </c>
      <c r="Q25" s="91"/>
      <c r="R25" s="91"/>
      <c r="S25" s="91"/>
      <c r="T25" s="91"/>
      <c r="U25" s="91"/>
      <c r="V25" s="33"/>
      <c r="W25" s="24" t="s">
        <v>1484</v>
      </c>
      <c r="X25" s="219">
        <v>0.7</v>
      </c>
      <c r="Y25" s="220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26"/>
      <c r="AQ25" s="39"/>
      <c r="AR25" s="40"/>
      <c r="AS25" s="177">
        <f>ROUND(L25*X25,0)</f>
        <v>586</v>
      </c>
      <c r="AT25" s="29"/>
    </row>
    <row r="26" spans="1:46" s="147" customFormat="1" ht="17.100000000000001" customHeight="1" x14ac:dyDescent="0.15">
      <c r="A26" s="7">
        <v>16</v>
      </c>
      <c r="B26" s="8">
        <v>3135</v>
      </c>
      <c r="C26" s="9" t="s">
        <v>87</v>
      </c>
      <c r="D26" s="224" t="s">
        <v>883</v>
      </c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15"/>
      <c r="P26" s="16"/>
      <c r="Q26" s="16"/>
      <c r="R26" s="16"/>
      <c r="S26" s="16"/>
      <c r="T26" s="28"/>
      <c r="U26" s="28"/>
      <c r="V26" s="140"/>
      <c r="W26" s="16"/>
      <c r="X26" s="44"/>
      <c r="Y26" s="45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26"/>
      <c r="AQ26" s="39"/>
      <c r="AR26" s="40"/>
      <c r="AS26" s="177">
        <f>ROUND(L28,0)</f>
        <v>921</v>
      </c>
      <c r="AT26" s="29"/>
    </row>
    <row r="27" spans="1:46" s="147" customFormat="1" ht="17.100000000000001" customHeight="1" x14ac:dyDescent="0.15">
      <c r="A27" s="7">
        <v>16</v>
      </c>
      <c r="B27" s="8">
        <v>3136</v>
      </c>
      <c r="C27" s="9" t="s">
        <v>88</v>
      </c>
      <c r="D27" s="226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125"/>
      <c r="P27" s="19"/>
      <c r="Q27" s="20"/>
      <c r="R27" s="20"/>
      <c r="S27" s="20"/>
      <c r="T27" s="31"/>
      <c r="U27" s="31"/>
      <c r="V27" s="117"/>
      <c r="W27" s="117"/>
      <c r="X27" s="117"/>
      <c r="Y27" s="122"/>
      <c r="Z27" s="43" t="s">
        <v>1545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2" t="s">
        <v>1484</v>
      </c>
      <c r="AQ27" s="222">
        <v>1</v>
      </c>
      <c r="AR27" s="223"/>
      <c r="AS27" s="177">
        <f>ROUND(L28*AQ27,0)</f>
        <v>921</v>
      </c>
      <c r="AT27" s="29"/>
    </row>
    <row r="28" spans="1:46" s="147" customFormat="1" ht="17.100000000000001" customHeight="1" x14ac:dyDescent="0.15">
      <c r="A28" s="7">
        <v>16</v>
      </c>
      <c r="B28" s="8">
        <v>3137</v>
      </c>
      <c r="C28" s="9" t="s">
        <v>212</v>
      </c>
      <c r="D28" s="55"/>
      <c r="E28" s="56"/>
      <c r="F28" s="56"/>
      <c r="G28" s="126"/>
      <c r="H28" s="127"/>
      <c r="I28" s="127"/>
      <c r="J28" s="127"/>
      <c r="K28" s="127"/>
      <c r="L28" s="221">
        <v>921</v>
      </c>
      <c r="M28" s="221"/>
      <c r="N28" s="14" t="s">
        <v>62</v>
      </c>
      <c r="O28" s="18"/>
      <c r="P28" s="90" t="s">
        <v>205</v>
      </c>
      <c r="Q28" s="91"/>
      <c r="R28" s="91"/>
      <c r="S28" s="91"/>
      <c r="T28" s="91"/>
      <c r="U28" s="91"/>
      <c r="V28" s="33"/>
      <c r="W28" s="24" t="s">
        <v>1484</v>
      </c>
      <c r="X28" s="219">
        <v>0.7</v>
      </c>
      <c r="Y28" s="220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26"/>
      <c r="AQ28" s="39"/>
      <c r="AR28" s="40"/>
      <c r="AS28" s="177">
        <f>ROUND(L28*X28,0)</f>
        <v>645</v>
      </c>
      <c r="AT28" s="29"/>
    </row>
    <row r="29" spans="1:46" s="147" customFormat="1" ht="17.100000000000001" customHeight="1" x14ac:dyDescent="0.15">
      <c r="A29" s="7">
        <v>16</v>
      </c>
      <c r="B29" s="8">
        <v>3139</v>
      </c>
      <c r="C29" s="9" t="s">
        <v>89</v>
      </c>
      <c r="D29" s="224" t="s">
        <v>884</v>
      </c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15"/>
      <c r="P29" s="16"/>
      <c r="Q29" s="16"/>
      <c r="R29" s="16"/>
      <c r="S29" s="16"/>
      <c r="T29" s="28"/>
      <c r="U29" s="28"/>
      <c r="V29" s="140"/>
      <c r="W29" s="16"/>
      <c r="X29" s="44"/>
      <c r="Y29" s="45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26"/>
      <c r="AQ29" s="39"/>
      <c r="AR29" s="40"/>
      <c r="AS29" s="177">
        <f>ROUND(L31,0)</f>
        <v>1004</v>
      </c>
      <c r="AT29" s="29"/>
    </row>
    <row r="30" spans="1:46" s="147" customFormat="1" ht="17.100000000000001" customHeight="1" x14ac:dyDescent="0.15">
      <c r="A30" s="7">
        <v>16</v>
      </c>
      <c r="B30" s="8">
        <v>3140</v>
      </c>
      <c r="C30" s="9" t="s">
        <v>90</v>
      </c>
      <c r="D30" s="226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125"/>
      <c r="P30" s="19"/>
      <c r="Q30" s="20"/>
      <c r="R30" s="20"/>
      <c r="S30" s="20"/>
      <c r="T30" s="31"/>
      <c r="U30" s="31"/>
      <c r="V30" s="117"/>
      <c r="W30" s="117"/>
      <c r="X30" s="117"/>
      <c r="Y30" s="122"/>
      <c r="Z30" s="43" t="s">
        <v>1545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2" t="s">
        <v>1484</v>
      </c>
      <c r="AQ30" s="222">
        <v>1</v>
      </c>
      <c r="AR30" s="223"/>
      <c r="AS30" s="177">
        <f>ROUND(L31*AQ30,0)</f>
        <v>1004</v>
      </c>
      <c r="AT30" s="29"/>
    </row>
    <row r="31" spans="1:46" s="147" customFormat="1" ht="17.100000000000001" customHeight="1" x14ac:dyDescent="0.15">
      <c r="A31" s="7">
        <v>16</v>
      </c>
      <c r="B31" s="8">
        <v>3141</v>
      </c>
      <c r="C31" s="9" t="s">
        <v>213</v>
      </c>
      <c r="D31" s="55"/>
      <c r="E31" s="56"/>
      <c r="F31" s="56"/>
      <c r="G31" s="126"/>
      <c r="H31" s="127"/>
      <c r="I31" s="127"/>
      <c r="J31" s="127"/>
      <c r="K31" s="127"/>
      <c r="L31" s="221">
        <v>1004</v>
      </c>
      <c r="M31" s="221"/>
      <c r="N31" s="14" t="s">
        <v>62</v>
      </c>
      <c r="O31" s="18"/>
      <c r="P31" s="90" t="s">
        <v>205</v>
      </c>
      <c r="Q31" s="91"/>
      <c r="R31" s="91"/>
      <c r="S31" s="91"/>
      <c r="T31" s="91"/>
      <c r="U31" s="91"/>
      <c r="V31" s="33"/>
      <c r="W31" s="24" t="s">
        <v>1484</v>
      </c>
      <c r="X31" s="219">
        <v>0.7</v>
      </c>
      <c r="Y31" s="220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26"/>
      <c r="AQ31" s="39"/>
      <c r="AR31" s="40"/>
      <c r="AS31" s="177">
        <f>ROUND(L31*X31,0)</f>
        <v>703</v>
      </c>
      <c r="AT31" s="29"/>
    </row>
    <row r="32" spans="1:46" s="147" customFormat="1" ht="17.100000000000001" customHeight="1" x14ac:dyDescent="0.15">
      <c r="A32" s="7">
        <v>16</v>
      </c>
      <c r="B32" s="8">
        <v>3143</v>
      </c>
      <c r="C32" s="9" t="s">
        <v>91</v>
      </c>
      <c r="D32" s="224" t="s">
        <v>885</v>
      </c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15"/>
      <c r="P32" s="16"/>
      <c r="Q32" s="16"/>
      <c r="R32" s="16"/>
      <c r="S32" s="16"/>
      <c r="T32" s="28"/>
      <c r="U32" s="28"/>
      <c r="V32" s="140"/>
      <c r="W32" s="16"/>
      <c r="X32" s="44"/>
      <c r="Y32" s="45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26"/>
      <c r="AQ32" s="39"/>
      <c r="AR32" s="40"/>
      <c r="AS32" s="177">
        <f>ROUND(L34,0)</f>
        <v>1087</v>
      </c>
      <c r="AT32" s="29"/>
    </row>
    <row r="33" spans="1:46" s="147" customFormat="1" ht="17.100000000000001" customHeight="1" x14ac:dyDescent="0.15">
      <c r="A33" s="7">
        <v>16</v>
      </c>
      <c r="B33" s="8">
        <v>3144</v>
      </c>
      <c r="C33" s="9" t="s">
        <v>92</v>
      </c>
      <c r="D33" s="226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125"/>
      <c r="P33" s="19"/>
      <c r="Q33" s="20"/>
      <c r="R33" s="20"/>
      <c r="S33" s="20"/>
      <c r="T33" s="31"/>
      <c r="U33" s="31"/>
      <c r="V33" s="117"/>
      <c r="W33" s="117"/>
      <c r="X33" s="117"/>
      <c r="Y33" s="122"/>
      <c r="Z33" s="43" t="s">
        <v>1545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2" t="s">
        <v>1484</v>
      </c>
      <c r="AQ33" s="222">
        <v>1</v>
      </c>
      <c r="AR33" s="223"/>
      <c r="AS33" s="177">
        <f>ROUND(L34*AQ33,0)</f>
        <v>1087</v>
      </c>
      <c r="AT33" s="29"/>
    </row>
    <row r="34" spans="1:46" s="147" customFormat="1" ht="17.100000000000001" customHeight="1" x14ac:dyDescent="0.15">
      <c r="A34" s="7">
        <v>16</v>
      </c>
      <c r="B34" s="8">
        <v>3145</v>
      </c>
      <c r="C34" s="9" t="s">
        <v>214</v>
      </c>
      <c r="D34" s="55"/>
      <c r="E34" s="56"/>
      <c r="F34" s="56"/>
      <c r="G34" s="126"/>
      <c r="H34" s="127"/>
      <c r="I34" s="127"/>
      <c r="J34" s="127"/>
      <c r="K34" s="127"/>
      <c r="L34" s="221">
        <v>1087</v>
      </c>
      <c r="M34" s="221"/>
      <c r="N34" s="14" t="s">
        <v>62</v>
      </c>
      <c r="O34" s="18"/>
      <c r="P34" s="90" t="s">
        <v>205</v>
      </c>
      <c r="Q34" s="91"/>
      <c r="R34" s="91"/>
      <c r="S34" s="91"/>
      <c r="T34" s="91"/>
      <c r="U34" s="91"/>
      <c r="V34" s="33"/>
      <c r="W34" s="24" t="s">
        <v>1484</v>
      </c>
      <c r="X34" s="219">
        <v>0.7</v>
      </c>
      <c r="Y34" s="220"/>
      <c r="Z34" s="43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2"/>
      <c r="AQ34" s="200"/>
      <c r="AR34" s="201"/>
      <c r="AS34" s="177">
        <f>ROUND(L34*X34,0)</f>
        <v>761</v>
      </c>
      <c r="AT34" s="29"/>
    </row>
    <row r="35" spans="1:46" s="147" customFormat="1" ht="17.100000000000001" customHeight="1" x14ac:dyDescent="0.15">
      <c r="A35" s="7">
        <v>16</v>
      </c>
      <c r="B35" s="8">
        <v>3147</v>
      </c>
      <c r="C35" s="9" t="s">
        <v>93</v>
      </c>
      <c r="D35" s="224" t="s">
        <v>886</v>
      </c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15"/>
      <c r="P35" s="16"/>
      <c r="Q35" s="16"/>
      <c r="R35" s="16"/>
      <c r="S35" s="16"/>
      <c r="T35" s="28"/>
      <c r="U35" s="28"/>
      <c r="V35" s="140"/>
      <c r="W35" s="16"/>
      <c r="X35" s="44"/>
      <c r="Y35" s="45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26"/>
      <c r="AQ35" s="39"/>
      <c r="AR35" s="40"/>
      <c r="AS35" s="177">
        <f>ROUND(L37,0)</f>
        <v>1170</v>
      </c>
      <c r="AT35" s="29"/>
    </row>
    <row r="36" spans="1:46" s="147" customFormat="1" ht="17.100000000000001" customHeight="1" x14ac:dyDescent="0.15">
      <c r="A36" s="7">
        <v>16</v>
      </c>
      <c r="B36" s="8">
        <v>3148</v>
      </c>
      <c r="C36" s="9" t="s">
        <v>94</v>
      </c>
      <c r="D36" s="226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125"/>
      <c r="P36" s="19"/>
      <c r="Q36" s="20"/>
      <c r="R36" s="20"/>
      <c r="S36" s="20"/>
      <c r="T36" s="31"/>
      <c r="U36" s="31"/>
      <c r="V36" s="117"/>
      <c r="W36" s="117"/>
      <c r="X36" s="117"/>
      <c r="Y36" s="122"/>
      <c r="Z36" s="43" t="s">
        <v>1545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2" t="s">
        <v>1484</v>
      </c>
      <c r="AQ36" s="222">
        <v>1</v>
      </c>
      <c r="AR36" s="223"/>
      <c r="AS36" s="177">
        <f>ROUND(L37*AQ36,0)</f>
        <v>1170</v>
      </c>
      <c r="AT36" s="29"/>
    </row>
    <row r="37" spans="1:46" s="147" customFormat="1" ht="17.100000000000001" customHeight="1" x14ac:dyDescent="0.15">
      <c r="A37" s="7">
        <v>16</v>
      </c>
      <c r="B37" s="8">
        <v>3149</v>
      </c>
      <c r="C37" s="9" t="s">
        <v>215</v>
      </c>
      <c r="D37" s="55"/>
      <c r="E37" s="56"/>
      <c r="F37" s="56"/>
      <c r="G37" s="126"/>
      <c r="H37" s="127"/>
      <c r="I37" s="127"/>
      <c r="J37" s="127"/>
      <c r="K37" s="127"/>
      <c r="L37" s="221">
        <f>L34+(L$31-L$28)</f>
        <v>1170</v>
      </c>
      <c r="M37" s="221"/>
      <c r="N37" s="14" t="s">
        <v>62</v>
      </c>
      <c r="O37" s="18"/>
      <c r="P37" s="90" t="s">
        <v>205</v>
      </c>
      <c r="Q37" s="91"/>
      <c r="R37" s="91"/>
      <c r="S37" s="91"/>
      <c r="T37" s="91"/>
      <c r="U37" s="91"/>
      <c r="V37" s="33"/>
      <c r="W37" s="24" t="s">
        <v>1484</v>
      </c>
      <c r="X37" s="219">
        <v>0.7</v>
      </c>
      <c r="Y37" s="220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26"/>
      <c r="AQ37" s="39"/>
      <c r="AR37" s="40"/>
      <c r="AS37" s="177">
        <f>ROUND(L37*X37,0)</f>
        <v>819</v>
      </c>
      <c r="AT37" s="29"/>
    </row>
    <row r="38" spans="1:46" s="147" customFormat="1" ht="17.100000000000001" customHeight="1" x14ac:dyDescent="0.15">
      <c r="A38" s="7">
        <v>16</v>
      </c>
      <c r="B38" s="8">
        <v>3151</v>
      </c>
      <c r="C38" s="9" t="s">
        <v>95</v>
      </c>
      <c r="D38" s="224" t="s">
        <v>887</v>
      </c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15"/>
      <c r="P38" s="16"/>
      <c r="Q38" s="16"/>
      <c r="R38" s="16"/>
      <c r="S38" s="16"/>
      <c r="T38" s="28"/>
      <c r="U38" s="28"/>
      <c r="V38" s="140"/>
      <c r="W38" s="16"/>
      <c r="X38" s="44"/>
      <c r="Y38" s="45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26"/>
      <c r="AQ38" s="39"/>
      <c r="AR38" s="40"/>
      <c r="AS38" s="177">
        <f>ROUND(L40,0)</f>
        <v>1253</v>
      </c>
      <c r="AT38" s="29"/>
    </row>
    <row r="39" spans="1:46" s="147" customFormat="1" ht="17.100000000000001" customHeight="1" x14ac:dyDescent="0.15">
      <c r="A39" s="7">
        <v>16</v>
      </c>
      <c r="B39" s="8">
        <v>3152</v>
      </c>
      <c r="C39" s="9" t="s">
        <v>96</v>
      </c>
      <c r="D39" s="226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125"/>
      <c r="P39" s="19"/>
      <c r="Q39" s="20"/>
      <c r="R39" s="20"/>
      <c r="S39" s="20"/>
      <c r="T39" s="31"/>
      <c r="U39" s="31"/>
      <c r="V39" s="117"/>
      <c r="W39" s="117"/>
      <c r="X39" s="117"/>
      <c r="Y39" s="122"/>
      <c r="Z39" s="43" t="s">
        <v>1545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2" t="s">
        <v>1484</v>
      </c>
      <c r="AQ39" s="222">
        <v>1</v>
      </c>
      <c r="AR39" s="223"/>
      <c r="AS39" s="177">
        <f>ROUND(L40*AQ39,0)</f>
        <v>1253</v>
      </c>
      <c r="AT39" s="29"/>
    </row>
    <row r="40" spans="1:46" s="147" customFormat="1" ht="17.100000000000001" customHeight="1" x14ac:dyDescent="0.15">
      <c r="A40" s="7">
        <v>16</v>
      </c>
      <c r="B40" s="8">
        <v>3153</v>
      </c>
      <c r="C40" s="9" t="s">
        <v>216</v>
      </c>
      <c r="D40" s="55"/>
      <c r="E40" s="56"/>
      <c r="F40" s="56"/>
      <c r="G40" s="126"/>
      <c r="H40" s="127"/>
      <c r="I40" s="127"/>
      <c r="J40" s="127"/>
      <c r="K40" s="127"/>
      <c r="L40" s="221">
        <f>L37+(L$31-L$28)</f>
        <v>1253</v>
      </c>
      <c r="M40" s="221"/>
      <c r="N40" s="14" t="s">
        <v>62</v>
      </c>
      <c r="O40" s="18"/>
      <c r="P40" s="90" t="s">
        <v>205</v>
      </c>
      <c r="Q40" s="91"/>
      <c r="R40" s="91"/>
      <c r="S40" s="91"/>
      <c r="T40" s="91"/>
      <c r="U40" s="91"/>
      <c r="V40" s="33"/>
      <c r="W40" s="24" t="s">
        <v>1484</v>
      </c>
      <c r="X40" s="219">
        <v>0.7</v>
      </c>
      <c r="Y40" s="220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26"/>
      <c r="AQ40" s="39"/>
      <c r="AR40" s="40"/>
      <c r="AS40" s="177">
        <f>ROUND(L40*X40,0)</f>
        <v>877</v>
      </c>
      <c r="AT40" s="29"/>
    </row>
    <row r="41" spans="1:46" s="147" customFormat="1" ht="17.100000000000001" customHeight="1" x14ac:dyDescent="0.15">
      <c r="A41" s="7">
        <v>16</v>
      </c>
      <c r="B41" s="8">
        <v>3155</v>
      </c>
      <c r="C41" s="9" t="s">
        <v>97</v>
      </c>
      <c r="D41" s="224" t="s">
        <v>888</v>
      </c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15"/>
      <c r="P41" s="16"/>
      <c r="Q41" s="16"/>
      <c r="R41" s="16"/>
      <c r="S41" s="16"/>
      <c r="T41" s="28"/>
      <c r="U41" s="28"/>
      <c r="V41" s="140"/>
      <c r="W41" s="16"/>
      <c r="X41" s="44"/>
      <c r="Y41" s="45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26"/>
      <c r="AQ41" s="39"/>
      <c r="AR41" s="40"/>
      <c r="AS41" s="177">
        <f>ROUND(L43,0)</f>
        <v>1336</v>
      </c>
      <c r="AT41" s="29"/>
    </row>
    <row r="42" spans="1:46" s="147" customFormat="1" ht="17.100000000000001" customHeight="1" x14ac:dyDescent="0.15">
      <c r="A42" s="7">
        <v>16</v>
      </c>
      <c r="B42" s="8">
        <v>3156</v>
      </c>
      <c r="C42" s="9" t="s">
        <v>98</v>
      </c>
      <c r="D42" s="226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125"/>
      <c r="P42" s="19"/>
      <c r="Q42" s="20"/>
      <c r="R42" s="20"/>
      <c r="S42" s="20"/>
      <c r="T42" s="31"/>
      <c r="U42" s="31"/>
      <c r="V42" s="117"/>
      <c r="W42" s="117"/>
      <c r="X42" s="117"/>
      <c r="Y42" s="122"/>
      <c r="Z42" s="43" t="s">
        <v>1545</v>
      </c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2" t="s">
        <v>1484</v>
      </c>
      <c r="AQ42" s="222">
        <v>1</v>
      </c>
      <c r="AR42" s="223"/>
      <c r="AS42" s="177">
        <f>ROUND(L43*AQ42,0)</f>
        <v>1336</v>
      </c>
      <c r="AT42" s="29"/>
    </row>
    <row r="43" spans="1:46" s="147" customFormat="1" ht="17.100000000000001" customHeight="1" x14ac:dyDescent="0.15">
      <c r="A43" s="7">
        <v>16</v>
      </c>
      <c r="B43" s="8">
        <v>3157</v>
      </c>
      <c r="C43" s="9" t="s">
        <v>217</v>
      </c>
      <c r="D43" s="55"/>
      <c r="E43" s="56"/>
      <c r="F43" s="56"/>
      <c r="G43" s="126"/>
      <c r="H43" s="127"/>
      <c r="I43" s="127"/>
      <c r="J43" s="127"/>
      <c r="K43" s="127"/>
      <c r="L43" s="221">
        <f>L40+(L$31-L$28)</f>
        <v>1336</v>
      </c>
      <c r="M43" s="221"/>
      <c r="N43" s="14" t="s">
        <v>62</v>
      </c>
      <c r="O43" s="18"/>
      <c r="P43" s="90" t="s">
        <v>205</v>
      </c>
      <c r="Q43" s="91"/>
      <c r="R43" s="91"/>
      <c r="S43" s="91"/>
      <c r="T43" s="91"/>
      <c r="U43" s="91"/>
      <c r="V43" s="33"/>
      <c r="W43" s="24" t="s">
        <v>1484</v>
      </c>
      <c r="X43" s="219">
        <v>0.7</v>
      </c>
      <c r="Y43" s="220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26"/>
      <c r="AQ43" s="39"/>
      <c r="AR43" s="40"/>
      <c r="AS43" s="177">
        <f>ROUND(L43*X43,0)</f>
        <v>935</v>
      </c>
      <c r="AT43" s="29"/>
    </row>
    <row r="44" spans="1:46" s="147" customFormat="1" ht="17.100000000000001" customHeight="1" x14ac:dyDescent="0.15">
      <c r="A44" s="7">
        <v>16</v>
      </c>
      <c r="B44" s="8">
        <v>3159</v>
      </c>
      <c r="C44" s="9" t="s">
        <v>99</v>
      </c>
      <c r="D44" s="224" t="s">
        <v>889</v>
      </c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15"/>
      <c r="P44" s="16"/>
      <c r="Q44" s="16"/>
      <c r="R44" s="16"/>
      <c r="S44" s="16"/>
      <c r="T44" s="28"/>
      <c r="U44" s="28"/>
      <c r="V44" s="140"/>
      <c r="W44" s="16"/>
      <c r="X44" s="44"/>
      <c r="Y44" s="45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26"/>
      <c r="AQ44" s="39"/>
      <c r="AR44" s="40"/>
      <c r="AS44" s="177">
        <f>ROUND(L46,0)</f>
        <v>1419</v>
      </c>
      <c r="AT44" s="29"/>
    </row>
    <row r="45" spans="1:46" s="147" customFormat="1" ht="17.100000000000001" customHeight="1" x14ac:dyDescent="0.15">
      <c r="A45" s="7">
        <v>16</v>
      </c>
      <c r="B45" s="8">
        <v>3160</v>
      </c>
      <c r="C45" s="9" t="s">
        <v>100</v>
      </c>
      <c r="D45" s="226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125"/>
      <c r="P45" s="19"/>
      <c r="Q45" s="20"/>
      <c r="R45" s="20"/>
      <c r="S45" s="20"/>
      <c r="T45" s="31"/>
      <c r="U45" s="31"/>
      <c r="V45" s="117"/>
      <c r="W45" s="117"/>
      <c r="X45" s="117"/>
      <c r="Y45" s="122"/>
      <c r="Z45" s="43" t="s">
        <v>1545</v>
      </c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2" t="s">
        <v>1484</v>
      </c>
      <c r="AQ45" s="222">
        <v>1</v>
      </c>
      <c r="AR45" s="223"/>
      <c r="AS45" s="177">
        <f>ROUND(L46*AQ45,0)</f>
        <v>1419</v>
      </c>
      <c r="AT45" s="29"/>
    </row>
    <row r="46" spans="1:46" s="147" customFormat="1" ht="17.100000000000001" customHeight="1" x14ac:dyDescent="0.15">
      <c r="A46" s="7">
        <v>16</v>
      </c>
      <c r="B46" s="8">
        <v>3161</v>
      </c>
      <c r="C46" s="9" t="s">
        <v>218</v>
      </c>
      <c r="D46" s="55"/>
      <c r="E46" s="56"/>
      <c r="F46" s="56"/>
      <c r="G46" s="126"/>
      <c r="H46" s="127"/>
      <c r="I46" s="127"/>
      <c r="J46" s="127"/>
      <c r="K46" s="127"/>
      <c r="L46" s="221">
        <f>L43+(L$31-L$28)</f>
        <v>1419</v>
      </c>
      <c r="M46" s="221"/>
      <c r="N46" s="14" t="s">
        <v>62</v>
      </c>
      <c r="O46" s="18"/>
      <c r="P46" s="90" t="s">
        <v>205</v>
      </c>
      <c r="Q46" s="91"/>
      <c r="R46" s="91"/>
      <c r="S46" s="91"/>
      <c r="T46" s="91"/>
      <c r="U46" s="91"/>
      <c r="V46" s="33"/>
      <c r="W46" s="24" t="s">
        <v>1484</v>
      </c>
      <c r="X46" s="219">
        <v>0.7</v>
      </c>
      <c r="Y46" s="220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26"/>
      <c r="AQ46" s="39"/>
      <c r="AR46" s="40"/>
      <c r="AS46" s="177">
        <f>ROUND(L46*X46,0)</f>
        <v>993</v>
      </c>
      <c r="AT46" s="29"/>
    </row>
    <row r="47" spans="1:46" s="147" customFormat="1" ht="17.100000000000001" customHeight="1" x14ac:dyDescent="0.15">
      <c r="A47" s="7">
        <v>16</v>
      </c>
      <c r="B47" s="8">
        <v>3163</v>
      </c>
      <c r="C47" s="9" t="s">
        <v>101</v>
      </c>
      <c r="D47" s="224" t="s">
        <v>890</v>
      </c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15"/>
      <c r="P47" s="16"/>
      <c r="Q47" s="16"/>
      <c r="R47" s="16"/>
      <c r="S47" s="16"/>
      <c r="T47" s="28"/>
      <c r="U47" s="28"/>
      <c r="V47" s="140"/>
      <c r="W47" s="16"/>
      <c r="X47" s="44"/>
      <c r="Y47" s="45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26"/>
      <c r="AQ47" s="39"/>
      <c r="AR47" s="40"/>
      <c r="AS47" s="177">
        <f>ROUND(L49,0)</f>
        <v>1502</v>
      </c>
      <c r="AT47" s="29"/>
    </row>
    <row r="48" spans="1:46" s="147" customFormat="1" ht="17.100000000000001" customHeight="1" x14ac:dyDescent="0.15">
      <c r="A48" s="7">
        <v>16</v>
      </c>
      <c r="B48" s="8">
        <v>3164</v>
      </c>
      <c r="C48" s="9" t="s">
        <v>102</v>
      </c>
      <c r="D48" s="226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125"/>
      <c r="P48" s="19"/>
      <c r="Q48" s="20"/>
      <c r="R48" s="20"/>
      <c r="S48" s="20"/>
      <c r="T48" s="31"/>
      <c r="U48" s="31"/>
      <c r="V48" s="117"/>
      <c r="W48" s="117"/>
      <c r="X48" s="117"/>
      <c r="Y48" s="122"/>
      <c r="Z48" s="43" t="s">
        <v>1545</v>
      </c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2" t="s">
        <v>1484</v>
      </c>
      <c r="AQ48" s="222">
        <v>1</v>
      </c>
      <c r="AR48" s="223"/>
      <c r="AS48" s="177">
        <f>ROUND(L49*AQ48,0)</f>
        <v>1502</v>
      </c>
      <c r="AT48" s="29"/>
    </row>
    <row r="49" spans="1:46" s="147" customFormat="1" ht="17.100000000000001" customHeight="1" x14ac:dyDescent="0.15">
      <c r="A49" s="7">
        <v>16</v>
      </c>
      <c r="B49" s="8">
        <v>3165</v>
      </c>
      <c r="C49" s="9" t="s">
        <v>219</v>
      </c>
      <c r="D49" s="55"/>
      <c r="E49" s="56"/>
      <c r="F49" s="56"/>
      <c r="G49" s="126"/>
      <c r="H49" s="127"/>
      <c r="I49" s="127"/>
      <c r="J49" s="127"/>
      <c r="K49" s="127"/>
      <c r="L49" s="221">
        <f>L46+(L$31-L$28)</f>
        <v>1502</v>
      </c>
      <c r="M49" s="221"/>
      <c r="N49" s="14" t="s">
        <v>62</v>
      </c>
      <c r="O49" s="18"/>
      <c r="P49" s="90" t="s">
        <v>205</v>
      </c>
      <c r="Q49" s="91"/>
      <c r="R49" s="91"/>
      <c r="S49" s="91"/>
      <c r="T49" s="91"/>
      <c r="U49" s="91"/>
      <c r="V49" s="33"/>
      <c r="W49" s="24" t="s">
        <v>1484</v>
      </c>
      <c r="X49" s="219">
        <v>0.7</v>
      </c>
      <c r="Y49" s="220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26"/>
      <c r="AQ49" s="39"/>
      <c r="AR49" s="40"/>
      <c r="AS49" s="177">
        <f>ROUND(L49*X49,0)</f>
        <v>1051</v>
      </c>
      <c r="AT49" s="29"/>
    </row>
    <row r="50" spans="1:46" s="147" customFormat="1" ht="17.100000000000001" customHeight="1" x14ac:dyDescent="0.15">
      <c r="A50" s="7">
        <v>16</v>
      </c>
      <c r="B50" s="8">
        <v>3167</v>
      </c>
      <c r="C50" s="9" t="s">
        <v>103</v>
      </c>
      <c r="D50" s="224" t="s">
        <v>891</v>
      </c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15"/>
      <c r="P50" s="16"/>
      <c r="Q50" s="16"/>
      <c r="R50" s="16"/>
      <c r="S50" s="16"/>
      <c r="T50" s="28"/>
      <c r="U50" s="28"/>
      <c r="V50" s="140"/>
      <c r="W50" s="16"/>
      <c r="X50" s="44"/>
      <c r="Y50" s="45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26"/>
      <c r="AQ50" s="39"/>
      <c r="AR50" s="40"/>
      <c r="AS50" s="177">
        <f>ROUND(L52,0)</f>
        <v>1585</v>
      </c>
      <c r="AT50" s="29"/>
    </row>
    <row r="51" spans="1:46" s="147" customFormat="1" ht="17.100000000000001" customHeight="1" x14ac:dyDescent="0.15">
      <c r="A51" s="7">
        <v>16</v>
      </c>
      <c r="B51" s="8">
        <v>3168</v>
      </c>
      <c r="C51" s="9" t="s">
        <v>104</v>
      </c>
      <c r="D51" s="226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125"/>
      <c r="P51" s="19"/>
      <c r="Q51" s="20"/>
      <c r="R51" s="20"/>
      <c r="S51" s="20"/>
      <c r="T51" s="31"/>
      <c r="U51" s="31"/>
      <c r="V51" s="117"/>
      <c r="W51" s="117"/>
      <c r="X51" s="117"/>
      <c r="Y51" s="122"/>
      <c r="Z51" s="43" t="s">
        <v>1545</v>
      </c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2" t="s">
        <v>1484</v>
      </c>
      <c r="AQ51" s="222">
        <v>1</v>
      </c>
      <c r="AR51" s="223"/>
      <c r="AS51" s="177">
        <f>ROUND(L52*AQ51,0)</f>
        <v>1585</v>
      </c>
      <c r="AT51" s="29"/>
    </row>
    <row r="52" spans="1:46" s="147" customFormat="1" ht="17.100000000000001" customHeight="1" x14ac:dyDescent="0.15">
      <c r="A52" s="7">
        <v>16</v>
      </c>
      <c r="B52" s="8">
        <v>3169</v>
      </c>
      <c r="C52" s="9" t="s">
        <v>220</v>
      </c>
      <c r="D52" s="55"/>
      <c r="E52" s="56"/>
      <c r="F52" s="56"/>
      <c r="G52" s="126"/>
      <c r="H52" s="127"/>
      <c r="I52" s="127"/>
      <c r="J52" s="127"/>
      <c r="K52" s="127"/>
      <c r="L52" s="221">
        <f>L49+(L$31-L$28)</f>
        <v>1585</v>
      </c>
      <c r="M52" s="221"/>
      <c r="N52" s="14" t="s">
        <v>62</v>
      </c>
      <c r="O52" s="18"/>
      <c r="P52" s="90" t="s">
        <v>205</v>
      </c>
      <c r="Q52" s="91"/>
      <c r="R52" s="91"/>
      <c r="S52" s="91"/>
      <c r="T52" s="91"/>
      <c r="U52" s="91"/>
      <c r="V52" s="33"/>
      <c r="W52" s="24" t="s">
        <v>1484</v>
      </c>
      <c r="X52" s="219">
        <v>0.7</v>
      </c>
      <c r="Y52" s="220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26"/>
      <c r="AQ52" s="39"/>
      <c r="AR52" s="40"/>
      <c r="AS52" s="177">
        <f>ROUND(L52*X52,0)</f>
        <v>1110</v>
      </c>
      <c r="AT52" s="29"/>
    </row>
    <row r="53" spans="1:46" s="147" customFormat="1" ht="17.100000000000001" customHeight="1" x14ac:dyDescent="0.15">
      <c r="A53" s="7">
        <v>16</v>
      </c>
      <c r="B53" s="8">
        <v>3171</v>
      </c>
      <c r="C53" s="9" t="s">
        <v>105</v>
      </c>
      <c r="D53" s="224" t="s">
        <v>892</v>
      </c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15"/>
      <c r="P53" s="16"/>
      <c r="Q53" s="16"/>
      <c r="R53" s="16"/>
      <c r="S53" s="16"/>
      <c r="T53" s="28"/>
      <c r="U53" s="28"/>
      <c r="V53" s="140"/>
      <c r="W53" s="16"/>
      <c r="X53" s="44"/>
      <c r="Y53" s="45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26"/>
      <c r="AQ53" s="39"/>
      <c r="AR53" s="40"/>
      <c r="AS53" s="177">
        <f>ROUND(L55,0)</f>
        <v>1668</v>
      </c>
      <c r="AT53" s="29"/>
    </row>
    <row r="54" spans="1:46" s="147" customFormat="1" ht="17.100000000000001" customHeight="1" x14ac:dyDescent="0.15">
      <c r="A54" s="7">
        <v>16</v>
      </c>
      <c r="B54" s="8">
        <v>3172</v>
      </c>
      <c r="C54" s="9" t="s">
        <v>106</v>
      </c>
      <c r="D54" s="226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125"/>
      <c r="P54" s="19"/>
      <c r="Q54" s="20"/>
      <c r="R54" s="20"/>
      <c r="S54" s="20"/>
      <c r="T54" s="31"/>
      <c r="U54" s="31"/>
      <c r="V54" s="117"/>
      <c r="W54" s="117"/>
      <c r="X54" s="117"/>
      <c r="Y54" s="122"/>
      <c r="Z54" s="43" t="s">
        <v>1545</v>
      </c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2" t="s">
        <v>1484</v>
      </c>
      <c r="AQ54" s="222">
        <v>1</v>
      </c>
      <c r="AR54" s="223"/>
      <c r="AS54" s="177">
        <f>ROUND(L55*AQ54,0)</f>
        <v>1668</v>
      </c>
      <c r="AT54" s="29"/>
    </row>
    <row r="55" spans="1:46" s="147" customFormat="1" ht="17.100000000000001" customHeight="1" x14ac:dyDescent="0.15">
      <c r="A55" s="7">
        <v>16</v>
      </c>
      <c r="B55" s="8">
        <v>3173</v>
      </c>
      <c r="C55" s="9" t="s">
        <v>221</v>
      </c>
      <c r="D55" s="55"/>
      <c r="E55" s="56"/>
      <c r="F55" s="56"/>
      <c r="G55" s="126"/>
      <c r="H55" s="127"/>
      <c r="I55" s="127"/>
      <c r="J55" s="127"/>
      <c r="K55" s="127"/>
      <c r="L55" s="221">
        <f>L52+(L$31-L$28)</f>
        <v>1668</v>
      </c>
      <c r="M55" s="221"/>
      <c r="N55" s="14" t="s">
        <v>62</v>
      </c>
      <c r="O55" s="18"/>
      <c r="P55" s="90" t="s">
        <v>205</v>
      </c>
      <c r="Q55" s="91"/>
      <c r="R55" s="91"/>
      <c r="S55" s="91"/>
      <c r="T55" s="91"/>
      <c r="U55" s="91"/>
      <c r="V55" s="33"/>
      <c r="W55" s="24" t="s">
        <v>1484</v>
      </c>
      <c r="X55" s="219">
        <v>0.7</v>
      </c>
      <c r="Y55" s="220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26"/>
      <c r="AQ55" s="39"/>
      <c r="AR55" s="40"/>
      <c r="AS55" s="177">
        <f>ROUND(L55*X55,0)</f>
        <v>1168</v>
      </c>
      <c r="AT55" s="29"/>
    </row>
    <row r="56" spans="1:46" s="147" customFormat="1" ht="17.100000000000001" customHeight="1" x14ac:dyDescent="0.15">
      <c r="A56" s="7">
        <v>16</v>
      </c>
      <c r="B56" s="8">
        <v>3175</v>
      </c>
      <c r="C56" s="9" t="s">
        <v>107</v>
      </c>
      <c r="D56" s="224" t="s">
        <v>893</v>
      </c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15"/>
      <c r="P56" s="16"/>
      <c r="Q56" s="16"/>
      <c r="R56" s="16"/>
      <c r="S56" s="16"/>
      <c r="T56" s="28"/>
      <c r="U56" s="28"/>
      <c r="V56" s="140"/>
      <c r="W56" s="16"/>
      <c r="X56" s="44"/>
      <c r="Y56" s="45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26"/>
      <c r="AQ56" s="39"/>
      <c r="AR56" s="40"/>
      <c r="AS56" s="177">
        <f>ROUND(L58,0)</f>
        <v>1751</v>
      </c>
      <c r="AT56" s="29"/>
    </row>
    <row r="57" spans="1:46" s="147" customFormat="1" ht="17.100000000000001" customHeight="1" x14ac:dyDescent="0.15">
      <c r="A57" s="7">
        <v>16</v>
      </c>
      <c r="B57" s="8">
        <v>3176</v>
      </c>
      <c r="C57" s="9" t="s">
        <v>108</v>
      </c>
      <c r="D57" s="226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125"/>
      <c r="P57" s="19"/>
      <c r="Q57" s="20"/>
      <c r="R57" s="20"/>
      <c r="S57" s="20"/>
      <c r="T57" s="31"/>
      <c r="U57" s="31"/>
      <c r="V57" s="117"/>
      <c r="W57" s="117"/>
      <c r="X57" s="117"/>
      <c r="Y57" s="122"/>
      <c r="Z57" s="43" t="s">
        <v>1545</v>
      </c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2" t="s">
        <v>1484</v>
      </c>
      <c r="AQ57" s="222">
        <v>1</v>
      </c>
      <c r="AR57" s="223"/>
      <c r="AS57" s="177">
        <f>ROUND(L58*AQ57,0)</f>
        <v>1751</v>
      </c>
      <c r="AT57" s="29"/>
    </row>
    <row r="58" spans="1:46" s="147" customFormat="1" ht="17.100000000000001" customHeight="1" x14ac:dyDescent="0.15">
      <c r="A58" s="7">
        <v>16</v>
      </c>
      <c r="B58" s="8">
        <v>3177</v>
      </c>
      <c r="C58" s="9" t="s">
        <v>222</v>
      </c>
      <c r="D58" s="55"/>
      <c r="E58" s="56"/>
      <c r="F58" s="56"/>
      <c r="G58" s="126"/>
      <c r="H58" s="127"/>
      <c r="I58" s="127"/>
      <c r="J58" s="127"/>
      <c r="K58" s="127"/>
      <c r="L58" s="221">
        <f>L55+(L$31-L$28)</f>
        <v>1751</v>
      </c>
      <c r="M58" s="221"/>
      <c r="N58" s="14" t="s">
        <v>62</v>
      </c>
      <c r="O58" s="18"/>
      <c r="P58" s="90" t="s">
        <v>205</v>
      </c>
      <c r="Q58" s="91"/>
      <c r="R58" s="91"/>
      <c r="S58" s="91"/>
      <c r="T58" s="91"/>
      <c r="U58" s="91"/>
      <c r="V58" s="33"/>
      <c r="W58" s="24" t="s">
        <v>1484</v>
      </c>
      <c r="X58" s="219">
        <v>0.7</v>
      </c>
      <c r="Y58" s="220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26"/>
      <c r="AQ58" s="39"/>
      <c r="AR58" s="40"/>
      <c r="AS58" s="177">
        <f>ROUND(L58*X58,0)</f>
        <v>1226</v>
      </c>
      <c r="AT58" s="29"/>
    </row>
    <row r="59" spans="1:46" s="147" customFormat="1" ht="17.100000000000001" customHeight="1" x14ac:dyDescent="0.15">
      <c r="A59" s="7">
        <v>16</v>
      </c>
      <c r="B59" s="8">
        <v>3179</v>
      </c>
      <c r="C59" s="9" t="s">
        <v>109</v>
      </c>
      <c r="D59" s="224" t="s">
        <v>545</v>
      </c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15"/>
      <c r="P59" s="16"/>
      <c r="Q59" s="16"/>
      <c r="R59" s="16"/>
      <c r="S59" s="16"/>
      <c r="T59" s="28"/>
      <c r="U59" s="28"/>
      <c r="V59" s="140"/>
      <c r="W59" s="16"/>
      <c r="X59" s="44"/>
      <c r="Y59" s="45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26"/>
      <c r="AQ59" s="39"/>
      <c r="AR59" s="40"/>
      <c r="AS59" s="177">
        <f>ROUND(L61,0)</f>
        <v>1834</v>
      </c>
      <c r="AT59" s="29"/>
    </row>
    <row r="60" spans="1:46" s="147" customFormat="1" ht="17.100000000000001" customHeight="1" x14ac:dyDescent="0.15">
      <c r="A60" s="7">
        <v>16</v>
      </c>
      <c r="B60" s="8">
        <v>3180</v>
      </c>
      <c r="C60" s="9" t="s">
        <v>110</v>
      </c>
      <c r="D60" s="226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125"/>
      <c r="P60" s="19"/>
      <c r="Q60" s="20"/>
      <c r="R60" s="20"/>
      <c r="S60" s="20"/>
      <c r="T60" s="31"/>
      <c r="U60" s="31"/>
      <c r="V60" s="117"/>
      <c r="W60" s="117"/>
      <c r="X60" s="117"/>
      <c r="Y60" s="122"/>
      <c r="Z60" s="43" t="s">
        <v>1545</v>
      </c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2" t="s">
        <v>1484</v>
      </c>
      <c r="AQ60" s="222">
        <v>1</v>
      </c>
      <c r="AR60" s="223"/>
      <c r="AS60" s="177">
        <f>ROUND(L61*AQ60,0)</f>
        <v>1834</v>
      </c>
      <c r="AT60" s="29"/>
    </row>
    <row r="61" spans="1:46" s="147" customFormat="1" ht="17.100000000000001" customHeight="1" x14ac:dyDescent="0.15">
      <c r="A61" s="7">
        <v>16</v>
      </c>
      <c r="B61" s="8">
        <v>3181</v>
      </c>
      <c r="C61" s="9" t="s">
        <v>223</v>
      </c>
      <c r="D61" s="55"/>
      <c r="E61" s="56"/>
      <c r="F61" s="56"/>
      <c r="G61" s="126"/>
      <c r="H61" s="127"/>
      <c r="I61" s="127"/>
      <c r="J61" s="127"/>
      <c r="K61" s="127"/>
      <c r="L61" s="221">
        <f>L58+(L$31-L$28)</f>
        <v>1834</v>
      </c>
      <c r="M61" s="221"/>
      <c r="N61" s="14" t="s">
        <v>62</v>
      </c>
      <c r="O61" s="18"/>
      <c r="P61" s="90" t="s">
        <v>205</v>
      </c>
      <c r="Q61" s="91"/>
      <c r="R61" s="91"/>
      <c r="S61" s="91"/>
      <c r="T61" s="91"/>
      <c r="U61" s="91"/>
      <c r="V61" s="33"/>
      <c r="W61" s="24" t="s">
        <v>1484</v>
      </c>
      <c r="X61" s="219">
        <v>0.7</v>
      </c>
      <c r="Y61" s="220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26"/>
      <c r="AQ61" s="39"/>
      <c r="AR61" s="40"/>
      <c r="AS61" s="177">
        <f>ROUND(L61*X61,0)</f>
        <v>1284</v>
      </c>
      <c r="AT61" s="29"/>
    </row>
    <row r="62" spans="1:46" s="147" customFormat="1" ht="17.100000000000001" customHeight="1" x14ac:dyDescent="0.15">
      <c r="A62" s="7">
        <v>16</v>
      </c>
      <c r="B62" s="8">
        <v>3183</v>
      </c>
      <c r="C62" s="9" t="s">
        <v>111</v>
      </c>
      <c r="D62" s="224" t="s">
        <v>546</v>
      </c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15"/>
      <c r="P62" s="16"/>
      <c r="Q62" s="16"/>
      <c r="R62" s="16"/>
      <c r="S62" s="16"/>
      <c r="T62" s="28"/>
      <c r="U62" s="28"/>
      <c r="V62" s="140"/>
      <c r="W62" s="16"/>
      <c r="X62" s="44"/>
      <c r="Y62" s="45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26"/>
      <c r="AQ62" s="39"/>
      <c r="AR62" s="40"/>
      <c r="AS62" s="177">
        <f>ROUND(L64,0)</f>
        <v>1917</v>
      </c>
      <c r="AT62" s="29"/>
    </row>
    <row r="63" spans="1:46" s="147" customFormat="1" ht="17.100000000000001" customHeight="1" x14ac:dyDescent="0.15">
      <c r="A63" s="7">
        <v>16</v>
      </c>
      <c r="B63" s="8">
        <v>3184</v>
      </c>
      <c r="C63" s="9" t="s">
        <v>112</v>
      </c>
      <c r="D63" s="226"/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125"/>
      <c r="P63" s="19"/>
      <c r="Q63" s="20"/>
      <c r="R63" s="20"/>
      <c r="S63" s="20"/>
      <c r="T63" s="31"/>
      <c r="U63" s="31"/>
      <c r="V63" s="117"/>
      <c r="W63" s="117"/>
      <c r="X63" s="117"/>
      <c r="Y63" s="122"/>
      <c r="Z63" s="43" t="s">
        <v>1545</v>
      </c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2" t="s">
        <v>1484</v>
      </c>
      <c r="AQ63" s="222">
        <v>1</v>
      </c>
      <c r="AR63" s="223"/>
      <c r="AS63" s="177">
        <f>ROUND(L64*AQ63,0)</f>
        <v>1917</v>
      </c>
      <c r="AT63" s="29"/>
    </row>
    <row r="64" spans="1:46" s="147" customFormat="1" ht="17.100000000000001" customHeight="1" x14ac:dyDescent="0.15">
      <c r="A64" s="7">
        <v>16</v>
      </c>
      <c r="B64" s="8">
        <v>3185</v>
      </c>
      <c r="C64" s="9" t="s">
        <v>224</v>
      </c>
      <c r="D64" s="55"/>
      <c r="E64" s="56"/>
      <c r="F64" s="56"/>
      <c r="G64" s="126"/>
      <c r="H64" s="127"/>
      <c r="I64" s="127"/>
      <c r="J64" s="127"/>
      <c r="K64" s="127"/>
      <c r="L64" s="221">
        <f>L61+(L$31-L$28)</f>
        <v>1917</v>
      </c>
      <c r="M64" s="221"/>
      <c r="N64" s="14" t="s">
        <v>62</v>
      </c>
      <c r="O64" s="18"/>
      <c r="P64" s="90" t="s">
        <v>205</v>
      </c>
      <c r="Q64" s="91"/>
      <c r="R64" s="91"/>
      <c r="S64" s="91"/>
      <c r="T64" s="91"/>
      <c r="U64" s="91"/>
      <c r="V64" s="33"/>
      <c r="W64" s="24" t="s">
        <v>1484</v>
      </c>
      <c r="X64" s="219">
        <v>0.7</v>
      </c>
      <c r="Y64" s="220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26"/>
      <c r="AQ64" s="39"/>
      <c r="AR64" s="40"/>
      <c r="AS64" s="177">
        <f>ROUND(L64*X64,0)</f>
        <v>1342</v>
      </c>
      <c r="AT64" s="29"/>
    </row>
    <row r="65" spans="1:46" s="147" customFormat="1" ht="17.100000000000001" customHeight="1" x14ac:dyDescent="0.15">
      <c r="A65" s="7">
        <v>16</v>
      </c>
      <c r="B65" s="8">
        <v>3187</v>
      </c>
      <c r="C65" s="9" t="s">
        <v>113</v>
      </c>
      <c r="D65" s="224" t="s">
        <v>547</v>
      </c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15"/>
      <c r="P65" s="16"/>
      <c r="Q65" s="16"/>
      <c r="R65" s="16"/>
      <c r="S65" s="16"/>
      <c r="T65" s="28"/>
      <c r="U65" s="28"/>
      <c r="V65" s="140"/>
      <c r="W65" s="16"/>
      <c r="X65" s="44"/>
      <c r="Y65" s="45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26"/>
      <c r="AQ65" s="39"/>
      <c r="AR65" s="40"/>
      <c r="AS65" s="177">
        <f>ROUND(L67,0)</f>
        <v>2000</v>
      </c>
      <c r="AT65" s="29"/>
    </row>
    <row r="66" spans="1:46" s="147" customFormat="1" ht="17.100000000000001" customHeight="1" x14ac:dyDescent="0.15">
      <c r="A66" s="7">
        <v>16</v>
      </c>
      <c r="B66" s="8">
        <v>3188</v>
      </c>
      <c r="C66" s="9" t="s">
        <v>114</v>
      </c>
      <c r="D66" s="226"/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125"/>
      <c r="P66" s="19"/>
      <c r="Q66" s="20"/>
      <c r="R66" s="20"/>
      <c r="S66" s="20"/>
      <c r="T66" s="31"/>
      <c r="U66" s="31"/>
      <c r="V66" s="117"/>
      <c r="W66" s="117"/>
      <c r="X66" s="117"/>
      <c r="Y66" s="122"/>
      <c r="Z66" s="43" t="s">
        <v>1545</v>
      </c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2" t="s">
        <v>1484</v>
      </c>
      <c r="AQ66" s="222">
        <v>1</v>
      </c>
      <c r="AR66" s="223"/>
      <c r="AS66" s="177">
        <f>ROUND(L67*AQ66,0)</f>
        <v>2000</v>
      </c>
      <c r="AT66" s="29"/>
    </row>
    <row r="67" spans="1:46" s="147" customFormat="1" ht="17.100000000000001" customHeight="1" x14ac:dyDescent="0.15">
      <c r="A67" s="7">
        <v>16</v>
      </c>
      <c r="B67" s="8">
        <v>3189</v>
      </c>
      <c r="C67" s="9" t="s">
        <v>225</v>
      </c>
      <c r="D67" s="55"/>
      <c r="E67" s="56"/>
      <c r="F67" s="56"/>
      <c r="G67" s="126"/>
      <c r="H67" s="127"/>
      <c r="I67" s="127"/>
      <c r="J67" s="127"/>
      <c r="K67" s="127"/>
      <c r="L67" s="221">
        <f>L64+(L$31-L$28)</f>
        <v>2000</v>
      </c>
      <c r="M67" s="221"/>
      <c r="N67" s="14" t="s">
        <v>62</v>
      </c>
      <c r="O67" s="18"/>
      <c r="P67" s="90" t="s">
        <v>205</v>
      </c>
      <c r="Q67" s="91"/>
      <c r="R67" s="91"/>
      <c r="S67" s="91"/>
      <c r="T67" s="91"/>
      <c r="U67" s="91"/>
      <c r="V67" s="33"/>
      <c r="W67" s="24" t="s">
        <v>1484</v>
      </c>
      <c r="X67" s="219">
        <v>0.7</v>
      </c>
      <c r="Y67" s="220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26"/>
      <c r="AQ67" s="39"/>
      <c r="AR67" s="40"/>
      <c r="AS67" s="177">
        <f>ROUND(L67*X67,0)</f>
        <v>1400</v>
      </c>
      <c r="AT67" s="29"/>
    </row>
    <row r="68" spans="1:46" s="147" customFormat="1" ht="17.100000000000001" customHeight="1" x14ac:dyDescent="0.15">
      <c r="A68" s="7">
        <v>16</v>
      </c>
      <c r="B68" s="8">
        <v>3191</v>
      </c>
      <c r="C68" s="9" t="s">
        <v>115</v>
      </c>
      <c r="D68" s="224" t="s">
        <v>1049</v>
      </c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15"/>
      <c r="P68" s="16"/>
      <c r="Q68" s="16"/>
      <c r="R68" s="16"/>
      <c r="S68" s="16"/>
      <c r="T68" s="28"/>
      <c r="U68" s="28"/>
      <c r="V68" s="140"/>
      <c r="W68" s="16"/>
      <c r="X68" s="44"/>
      <c r="Y68" s="45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26"/>
      <c r="AQ68" s="39"/>
      <c r="AR68" s="40"/>
      <c r="AS68" s="177">
        <f>ROUND(L70,0)</f>
        <v>2083</v>
      </c>
      <c r="AT68" s="29"/>
    </row>
    <row r="69" spans="1:46" s="147" customFormat="1" ht="17.100000000000001" customHeight="1" x14ac:dyDescent="0.15">
      <c r="A69" s="7">
        <v>16</v>
      </c>
      <c r="B69" s="8">
        <v>3192</v>
      </c>
      <c r="C69" s="9" t="s">
        <v>116</v>
      </c>
      <c r="D69" s="226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125"/>
      <c r="P69" s="19"/>
      <c r="Q69" s="20"/>
      <c r="R69" s="20"/>
      <c r="S69" s="20"/>
      <c r="T69" s="31"/>
      <c r="U69" s="31"/>
      <c r="V69" s="117"/>
      <c r="W69" s="117"/>
      <c r="X69" s="117"/>
      <c r="Y69" s="122"/>
      <c r="Z69" s="43" t="s">
        <v>1545</v>
      </c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2" t="s">
        <v>1484</v>
      </c>
      <c r="AQ69" s="222">
        <v>1</v>
      </c>
      <c r="AR69" s="223"/>
      <c r="AS69" s="177">
        <f>ROUND(L70*AQ69,0)</f>
        <v>2083</v>
      </c>
      <c r="AT69" s="29"/>
    </row>
    <row r="70" spans="1:46" s="147" customFormat="1" ht="17.100000000000001" customHeight="1" x14ac:dyDescent="0.15">
      <c r="A70" s="7">
        <v>16</v>
      </c>
      <c r="B70" s="8">
        <v>3193</v>
      </c>
      <c r="C70" s="9" t="s">
        <v>226</v>
      </c>
      <c r="D70" s="57"/>
      <c r="E70" s="58"/>
      <c r="F70" s="58"/>
      <c r="G70" s="128"/>
      <c r="H70" s="129"/>
      <c r="I70" s="129"/>
      <c r="J70" s="129"/>
      <c r="K70" s="129"/>
      <c r="L70" s="230">
        <f>L67+(L$31-L$28)</f>
        <v>2083</v>
      </c>
      <c r="M70" s="230"/>
      <c r="N70" s="20" t="s">
        <v>62</v>
      </c>
      <c r="O70" s="21"/>
      <c r="P70" s="107" t="s">
        <v>205</v>
      </c>
      <c r="Q70" s="108"/>
      <c r="R70" s="108"/>
      <c r="S70" s="108"/>
      <c r="T70" s="108"/>
      <c r="U70" s="108"/>
      <c r="V70" s="109"/>
      <c r="W70" s="26" t="s">
        <v>1484</v>
      </c>
      <c r="X70" s="228">
        <v>0.7</v>
      </c>
      <c r="Y70" s="229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26"/>
      <c r="AQ70" s="39"/>
      <c r="AR70" s="40"/>
      <c r="AS70" s="178">
        <f>ROUND(L70*X70,0)</f>
        <v>1458</v>
      </c>
      <c r="AT70" s="41"/>
    </row>
    <row r="71" spans="1:46" ht="17.100000000000001" customHeight="1" x14ac:dyDescent="0.15">
      <c r="A71" s="1"/>
    </row>
    <row r="72" spans="1:46" s="147" customFormat="1" ht="17.100000000000001" customHeight="1" x14ac:dyDescent="0.15">
      <c r="A72" s="25"/>
      <c r="B72" s="25"/>
      <c r="C72" s="14"/>
      <c r="D72" s="14"/>
      <c r="E72" s="14"/>
      <c r="F72" s="14"/>
      <c r="G72" s="14"/>
      <c r="H72" s="14"/>
      <c r="I72" s="32"/>
      <c r="J72" s="32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24"/>
      <c r="V72" s="24"/>
      <c r="W72" s="14"/>
      <c r="X72" s="27"/>
      <c r="Y72" s="30"/>
      <c r="Z72" s="14"/>
      <c r="AA72" s="14"/>
      <c r="AB72" s="14"/>
      <c r="AC72" s="27"/>
      <c r="AD72" s="30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4"/>
      <c r="AT72" s="116"/>
    </row>
    <row r="73" spans="1:46" s="147" customFormat="1" ht="17.100000000000001" customHeight="1" x14ac:dyDescent="0.15">
      <c r="A73" s="25"/>
      <c r="B73" s="25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24"/>
      <c r="V73" s="24"/>
      <c r="W73" s="14"/>
      <c r="X73" s="24"/>
      <c r="Y73" s="30"/>
      <c r="Z73" s="14"/>
      <c r="AA73" s="14"/>
      <c r="AB73" s="14"/>
      <c r="AC73" s="27"/>
      <c r="AD73" s="30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4"/>
      <c r="AT73" s="116"/>
    </row>
    <row r="74" spans="1:46" s="147" customFormat="1" ht="17.100000000000001" customHeight="1" x14ac:dyDescent="0.15">
      <c r="A74" s="25"/>
      <c r="B74" s="25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24"/>
      <c r="V74" s="24"/>
      <c r="W74" s="14"/>
      <c r="X74" s="24"/>
      <c r="Y74" s="30"/>
      <c r="Z74" s="14"/>
      <c r="AA74" s="14"/>
      <c r="AB74" s="14"/>
      <c r="AC74" s="13"/>
      <c r="AD74" s="13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34"/>
      <c r="AT74" s="116"/>
    </row>
    <row r="75" spans="1:46" s="147" customFormat="1" ht="17.100000000000001" customHeight="1" x14ac:dyDescent="0.15">
      <c r="A75" s="25"/>
      <c r="B75" s="25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35"/>
      <c r="U75" s="150"/>
      <c r="V75" s="150"/>
      <c r="W75" s="116"/>
      <c r="X75" s="150"/>
      <c r="Y75" s="30"/>
      <c r="Z75" s="14"/>
      <c r="AA75" s="14"/>
      <c r="AB75" s="14"/>
      <c r="AC75" s="27"/>
      <c r="AD75" s="30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4"/>
      <c r="AT75" s="116"/>
    </row>
    <row r="76" spans="1:46" s="147" customFormat="1" ht="17.100000000000001" customHeight="1" x14ac:dyDescent="0.15">
      <c r="A76" s="25"/>
      <c r="B76" s="2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24"/>
      <c r="U76" s="27"/>
      <c r="V76" s="30"/>
      <c r="W76" s="14"/>
      <c r="X76" s="24"/>
      <c r="Y76" s="30"/>
      <c r="Z76" s="14"/>
      <c r="AA76" s="14"/>
      <c r="AB76" s="14"/>
      <c r="AC76" s="27"/>
      <c r="AD76" s="30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4"/>
      <c r="AT76" s="116"/>
    </row>
    <row r="77" spans="1:46" s="147" customFormat="1" ht="17.100000000000001" customHeight="1" x14ac:dyDescent="0.15">
      <c r="A77" s="25"/>
      <c r="B77" s="25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24"/>
      <c r="V77" s="30"/>
      <c r="W77" s="14"/>
      <c r="X77" s="24"/>
      <c r="Y77" s="30"/>
      <c r="Z77" s="14"/>
      <c r="AA77" s="14"/>
      <c r="AB77" s="14"/>
      <c r="AC77" s="13"/>
      <c r="AD77" s="13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34"/>
      <c r="AT77" s="116"/>
    </row>
    <row r="78" spans="1:46" s="147" customFormat="1" ht="17.100000000000001" customHeight="1" x14ac:dyDescent="0.15">
      <c r="A78" s="25"/>
      <c r="B78" s="25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24"/>
      <c r="V78" s="30"/>
      <c r="W78" s="14"/>
      <c r="X78" s="27"/>
      <c r="Y78" s="30"/>
      <c r="Z78" s="14"/>
      <c r="AA78" s="14"/>
      <c r="AB78" s="14"/>
      <c r="AC78" s="27"/>
      <c r="AD78" s="30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4"/>
      <c r="AT78" s="116"/>
    </row>
  </sheetData>
  <mergeCells count="84">
    <mergeCell ref="AQ69:AR69"/>
    <mergeCell ref="D68:N69"/>
    <mergeCell ref="X70:Y70"/>
    <mergeCell ref="L70:M70"/>
    <mergeCell ref="AQ66:AR66"/>
    <mergeCell ref="D65:N66"/>
    <mergeCell ref="X67:Y67"/>
    <mergeCell ref="L67:M67"/>
    <mergeCell ref="AQ63:AR63"/>
    <mergeCell ref="D62:N63"/>
    <mergeCell ref="X64:Y64"/>
    <mergeCell ref="L64:M64"/>
    <mergeCell ref="AQ60:AR60"/>
    <mergeCell ref="D59:N60"/>
    <mergeCell ref="X61:Y61"/>
    <mergeCell ref="L61:M61"/>
    <mergeCell ref="AQ57:AR57"/>
    <mergeCell ref="D56:N57"/>
    <mergeCell ref="X58:Y58"/>
    <mergeCell ref="L58:M58"/>
    <mergeCell ref="AQ54:AR54"/>
    <mergeCell ref="D53:N54"/>
    <mergeCell ref="X55:Y55"/>
    <mergeCell ref="L55:M55"/>
    <mergeCell ref="AQ51:AR51"/>
    <mergeCell ref="D50:N51"/>
    <mergeCell ref="X52:Y52"/>
    <mergeCell ref="L52:M52"/>
    <mergeCell ref="AQ48:AR48"/>
    <mergeCell ref="D47:N48"/>
    <mergeCell ref="X49:Y49"/>
    <mergeCell ref="L49:M49"/>
    <mergeCell ref="AQ45:AR45"/>
    <mergeCell ref="D44:N45"/>
    <mergeCell ref="X46:Y46"/>
    <mergeCell ref="L46:M46"/>
    <mergeCell ref="AQ42:AR42"/>
    <mergeCell ref="D41:N42"/>
    <mergeCell ref="X43:Y43"/>
    <mergeCell ref="L43:M43"/>
    <mergeCell ref="AQ39:AR39"/>
    <mergeCell ref="D38:N39"/>
    <mergeCell ref="X40:Y40"/>
    <mergeCell ref="L40:M40"/>
    <mergeCell ref="AQ36:AR36"/>
    <mergeCell ref="D35:N36"/>
    <mergeCell ref="X37:Y37"/>
    <mergeCell ref="L37:M37"/>
    <mergeCell ref="AQ33:AR33"/>
    <mergeCell ref="D32:N33"/>
    <mergeCell ref="X34:Y34"/>
    <mergeCell ref="L34:M34"/>
    <mergeCell ref="AQ30:AR30"/>
    <mergeCell ref="L31:M31"/>
    <mergeCell ref="D29:N30"/>
    <mergeCell ref="X31:Y31"/>
    <mergeCell ref="AQ27:AR27"/>
    <mergeCell ref="L28:M28"/>
    <mergeCell ref="D26:N27"/>
    <mergeCell ref="X28:Y28"/>
    <mergeCell ref="AQ24:AR24"/>
    <mergeCell ref="L25:M25"/>
    <mergeCell ref="D23:N24"/>
    <mergeCell ref="X25:Y25"/>
    <mergeCell ref="AQ21:AR21"/>
    <mergeCell ref="L22:M22"/>
    <mergeCell ref="D20:N21"/>
    <mergeCell ref="X22:Y22"/>
    <mergeCell ref="AQ18:AR18"/>
    <mergeCell ref="L19:M19"/>
    <mergeCell ref="D17:N18"/>
    <mergeCell ref="X19:Y19"/>
    <mergeCell ref="D8:N9"/>
    <mergeCell ref="D11:N12"/>
    <mergeCell ref="AQ12:AR12"/>
    <mergeCell ref="L10:M10"/>
    <mergeCell ref="AQ9:AR9"/>
    <mergeCell ref="X10:Y10"/>
    <mergeCell ref="D14:N15"/>
    <mergeCell ref="X16:Y16"/>
    <mergeCell ref="L13:M13"/>
    <mergeCell ref="X13:Y13"/>
    <mergeCell ref="AQ15:AR15"/>
    <mergeCell ref="L16:M16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orientation="portrait" r:id="rId1"/>
  <headerFooter alignWithMargins="0">
    <oddHeader>&amp;L&amp;12新潟市地域生活支援事業&amp;R&amp;16R６．４．１～版</oddHeader>
  </headerFooter>
  <rowBreaks count="1" manualBreakCount="1">
    <brk id="71" max="4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B68"/>
  <sheetViews>
    <sheetView view="pageBreakPreview" topLeftCell="B1" zoomScale="85" zoomScaleNormal="100" zoomScaleSheetLayoutView="85" workbookViewId="0">
      <selection activeCell="AV2" sqref="AV2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5.625" style="10" customWidth="1"/>
    <col min="4" max="6" width="2.375" style="141" customWidth="1"/>
    <col min="7" max="7" width="2.5" style="141" customWidth="1"/>
    <col min="8" max="10" width="2.375" style="141" customWidth="1"/>
    <col min="11" max="14" width="2.375" style="10" customWidth="1"/>
    <col min="15" max="25" width="2.375" style="141" customWidth="1"/>
    <col min="26" max="26" width="2.375" style="10" customWidth="1"/>
    <col min="27" max="30" width="2.375" style="141" customWidth="1"/>
    <col min="31" max="31" width="2.375" style="142" customWidth="1"/>
    <col min="32" max="32" width="2.375" style="141" customWidth="1"/>
    <col min="33" max="34" width="2.375" style="142" customWidth="1"/>
    <col min="35" max="51" width="2.375" style="141" customWidth="1"/>
    <col min="52" max="53" width="8.625" style="141" customWidth="1"/>
    <col min="54" max="54" width="4.5" style="141" bestFit="1" customWidth="1"/>
    <col min="55" max="16384" width="9" style="141"/>
  </cols>
  <sheetData>
    <row r="1" spans="1:54" ht="17.100000000000001" customHeight="1" x14ac:dyDescent="0.15">
      <c r="A1" s="1"/>
    </row>
    <row r="2" spans="1:54" ht="17.100000000000001" customHeight="1" x14ac:dyDescent="0.15">
      <c r="A2" s="1"/>
    </row>
    <row r="3" spans="1:54" ht="17.100000000000001" customHeight="1" x14ac:dyDescent="0.15">
      <c r="A3" s="1"/>
    </row>
    <row r="4" spans="1:54" ht="17.100000000000001" customHeight="1" x14ac:dyDescent="0.15">
      <c r="A4" s="1"/>
      <c r="B4" s="1" t="s">
        <v>917</v>
      </c>
    </row>
    <row r="5" spans="1:54" s="147" customFormat="1" ht="17.100000000000001" customHeight="1" x14ac:dyDescent="0.15">
      <c r="A5" s="2" t="s">
        <v>63</v>
      </c>
      <c r="B5" s="143"/>
      <c r="C5" s="11" t="s">
        <v>55</v>
      </c>
      <c r="D5" s="144"/>
      <c r="E5" s="140"/>
      <c r="F5" s="140"/>
      <c r="G5" s="140"/>
      <c r="H5" s="140"/>
      <c r="I5" s="140"/>
      <c r="J5" s="140"/>
      <c r="K5" s="16"/>
      <c r="L5" s="16"/>
      <c r="M5" s="16"/>
      <c r="N5" s="16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249" t="s">
        <v>64</v>
      </c>
      <c r="AA5" s="249"/>
      <c r="AB5" s="249"/>
      <c r="AC5" s="249"/>
      <c r="AD5" s="12"/>
      <c r="AE5" s="145"/>
      <c r="AF5" s="140"/>
      <c r="AG5" s="145"/>
      <c r="AH5" s="145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3" t="s">
        <v>56</v>
      </c>
      <c r="BA5" s="3" t="s">
        <v>57</v>
      </c>
      <c r="BB5" s="116"/>
    </row>
    <row r="6" spans="1:54" s="147" customFormat="1" ht="17.100000000000001" customHeight="1" x14ac:dyDescent="0.15">
      <c r="A6" s="4" t="s">
        <v>58</v>
      </c>
      <c r="B6" s="5" t="s">
        <v>59</v>
      </c>
      <c r="C6" s="21"/>
      <c r="D6" s="156"/>
      <c r="E6" s="157"/>
      <c r="F6" s="157"/>
      <c r="G6" s="157"/>
      <c r="H6" s="157"/>
      <c r="I6" s="69" t="s">
        <v>478</v>
      </c>
      <c r="J6" s="157"/>
      <c r="K6" s="70"/>
      <c r="L6" s="70"/>
      <c r="M6" s="70"/>
      <c r="N6" s="71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20"/>
      <c r="AA6" s="117"/>
      <c r="AB6" s="117"/>
      <c r="AC6" s="117"/>
      <c r="AD6" s="117"/>
      <c r="AE6" s="148"/>
      <c r="AF6" s="117"/>
      <c r="AG6" s="148"/>
      <c r="AH6" s="148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6" t="s">
        <v>60</v>
      </c>
      <c r="BA6" s="6" t="s">
        <v>61</v>
      </c>
      <c r="BB6" s="116"/>
    </row>
    <row r="7" spans="1:54" s="147" customFormat="1" ht="17.100000000000001" customHeight="1" x14ac:dyDescent="0.15">
      <c r="A7" s="7">
        <v>16</v>
      </c>
      <c r="B7" s="8">
        <v>3683</v>
      </c>
      <c r="C7" s="9" t="s">
        <v>439</v>
      </c>
      <c r="D7" s="215" t="s">
        <v>195</v>
      </c>
      <c r="E7" s="241"/>
      <c r="F7" s="241"/>
      <c r="G7" s="241"/>
      <c r="H7" s="241"/>
      <c r="I7" s="241"/>
      <c r="J7" s="241"/>
      <c r="K7" s="241"/>
      <c r="L7" s="241"/>
      <c r="M7" s="241"/>
      <c r="N7" s="15"/>
      <c r="O7" s="245" t="s">
        <v>185</v>
      </c>
      <c r="P7" s="241"/>
      <c r="Q7" s="241"/>
      <c r="R7" s="241"/>
      <c r="S7" s="241"/>
      <c r="T7" s="241"/>
      <c r="U7" s="241"/>
      <c r="V7" s="241"/>
      <c r="W7" s="241"/>
      <c r="X7" s="241"/>
      <c r="Y7" s="52"/>
      <c r="Z7" s="16"/>
      <c r="AA7" s="16"/>
      <c r="AB7" s="16"/>
      <c r="AC7" s="16"/>
      <c r="AD7" s="28"/>
      <c r="AE7" s="28"/>
      <c r="AF7" s="16"/>
      <c r="AG7" s="44"/>
      <c r="AH7" s="45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26"/>
      <c r="AT7" s="39"/>
      <c r="AU7" s="40"/>
      <c r="AV7" s="246" t="s">
        <v>54</v>
      </c>
      <c r="AW7" s="247"/>
      <c r="AX7" s="247"/>
      <c r="AY7" s="248"/>
      <c r="AZ7" s="177">
        <f>ROUND(ROUND(G9*(1+AX9),0)+V9,0)</f>
        <v>532</v>
      </c>
      <c r="BA7" s="49" t="s">
        <v>1482</v>
      </c>
    </row>
    <row r="8" spans="1:54" s="147" customFormat="1" ht="17.100000000000001" customHeight="1" x14ac:dyDescent="0.15">
      <c r="A8" s="7">
        <v>16</v>
      </c>
      <c r="B8" s="8">
        <v>3684</v>
      </c>
      <c r="C8" s="9" t="s">
        <v>440</v>
      </c>
      <c r="D8" s="242"/>
      <c r="E8" s="243"/>
      <c r="F8" s="243"/>
      <c r="G8" s="243"/>
      <c r="H8" s="243"/>
      <c r="I8" s="243"/>
      <c r="J8" s="243"/>
      <c r="K8" s="243"/>
      <c r="L8" s="243"/>
      <c r="M8" s="243"/>
      <c r="N8" s="125"/>
      <c r="O8" s="242"/>
      <c r="P8" s="243"/>
      <c r="Q8" s="243"/>
      <c r="R8" s="243"/>
      <c r="S8" s="243"/>
      <c r="T8" s="243"/>
      <c r="U8" s="243"/>
      <c r="V8" s="243"/>
      <c r="W8" s="243"/>
      <c r="X8" s="243"/>
      <c r="Y8" s="48"/>
      <c r="Z8" s="19"/>
      <c r="AA8" s="20"/>
      <c r="AB8" s="20"/>
      <c r="AC8" s="20"/>
      <c r="AD8" s="31"/>
      <c r="AE8" s="31"/>
      <c r="AF8" s="117"/>
      <c r="AG8" s="117"/>
      <c r="AH8" s="122"/>
      <c r="AI8" s="43" t="s">
        <v>1545</v>
      </c>
      <c r="AJ8" s="20"/>
      <c r="AK8" s="20"/>
      <c r="AL8" s="20"/>
      <c r="AM8" s="20"/>
      <c r="AN8" s="20"/>
      <c r="AO8" s="20"/>
      <c r="AP8" s="20"/>
      <c r="AQ8" s="20"/>
      <c r="AR8" s="20"/>
      <c r="AS8" s="22" t="s">
        <v>1484</v>
      </c>
      <c r="AT8" s="222">
        <v>1</v>
      </c>
      <c r="AU8" s="223"/>
      <c r="AV8" s="246"/>
      <c r="AW8" s="247"/>
      <c r="AX8" s="247"/>
      <c r="AY8" s="248"/>
      <c r="AZ8" s="177">
        <f>ROUND(ROUND(G9*AT8,0)*(1+AX9),0)+(ROUND(V9*AT8,0))</f>
        <v>532</v>
      </c>
      <c r="BA8" s="29"/>
    </row>
    <row r="9" spans="1:54" s="147" customFormat="1" ht="17.100000000000001" customHeight="1" x14ac:dyDescent="0.15">
      <c r="A9" s="7">
        <v>16</v>
      </c>
      <c r="B9" s="8">
        <v>3685</v>
      </c>
      <c r="C9" s="9" t="s">
        <v>322</v>
      </c>
      <c r="D9" s="55"/>
      <c r="E9" s="56"/>
      <c r="F9" s="127"/>
      <c r="G9" s="221">
        <f>'移動支援(伴う、合成夜間１)'!G9:H9</f>
        <v>256</v>
      </c>
      <c r="H9" s="221"/>
      <c r="I9" s="14" t="s">
        <v>62</v>
      </c>
      <c r="J9" s="14"/>
      <c r="K9" s="24"/>
      <c r="L9" s="127"/>
      <c r="M9" s="127"/>
      <c r="N9" s="125"/>
      <c r="O9" s="127"/>
      <c r="P9" s="127"/>
      <c r="Q9" s="127"/>
      <c r="R9" s="127"/>
      <c r="S9" s="127"/>
      <c r="T9" s="127"/>
      <c r="U9" s="127"/>
      <c r="V9" s="240">
        <v>148</v>
      </c>
      <c r="W9" s="240"/>
      <c r="X9" s="14" t="s">
        <v>62</v>
      </c>
      <c r="Y9" s="14"/>
      <c r="Z9" s="112" t="s">
        <v>205</v>
      </c>
      <c r="AA9" s="91"/>
      <c r="AB9" s="91"/>
      <c r="AC9" s="91"/>
      <c r="AD9" s="91"/>
      <c r="AE9" s="91"/>
      <c r="AF9" s="24" t="s">
        <v>1484</v>
      </c>
      <c r="AG9" s="219">
        <v>0.7</v>
      </c>
      <c r="AH9" s="220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26"/>
      <c r="AT9" s="39"/>
      <c r="AU9" s="40"/>
      <c r="AV9" s="75" t="s">
        <v>1546</v>
      </c>
      <c r="AW9" s="51" t="s">
        <v>1484</v>
      </c>
      <c r="AX9" s="219">
        <v>0.5</v>
      </c>
      <c r="AY9" s="219"/>
      <c r="AZ9" s="177">
        <f>ROUND(ROUND($G$9*AG9,0)*(1+$AX$9),0)+(ROUND(V9*AG9,0))</f>
        <v>373</v>
      </c>
      <c r="BA9" s="29"/>
      <c r="BB9" s="185">
        <f>$G$9+V9</f>
        <v>404</v>
      </c>
    </row>
    <row r="10" spans="1:54" s="147" customFormat="1" ht="17.100000000000001" customHeight="1" x14ac:dyDescent="0.15">
      <c r="A10" s="7">
        <v>16</v>
      </c>
      <c r="B10" s="8">
        <v>3687</v>
      </c>
      <c r="C10" s="9" t="s">
        <v>441</v>
      </c>
      <c r="D10" s="55"/>
      <c r="E10" s="56"/>
      <c r="F10" s="56"/>
      <c r="G10" s="56"/>
      <c r="H10" s="126"/>
      <c r="I10" s="126"/>
      <c r="J10" s="126"/>
      <c r="K10" s="14"/>
      <c r="L10" s="14"/>
      <c r="M10" s="14"/>
      <c r="N10" s="18"/>
      <c r="O10" s="245" t="s">
        <v>186</v>
      </c>
      <c r="P10" s="241"/>
      <c r="Q10" s="241"/>
      <c r="R10" s="241"/>
      <c r="S10" s="241"/>
      <c r="T10" s="241"/>
      <c r="U10" s="241"/>
      <c r="V10" s="241"/>
      <c r="W10" s="241"/>
      <c r="X10" s="241"/>
      <c r="Y10" s="52"/>
      <c r="Z10" s="16"/>
      <c r="AA10" s="16"/>
      <c r="AB10" s="16"/>
      <c r="AC10" s="16"/>
      <c r="AD10" s="28"/>
      <c r="AE10" s="28"/>
      <c r="AF10" s="16"/>
      <c r="AG10" s="44"/>
      <c r="AH10" s="45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26"/>
      <c r="AT10" s="39"/>
      <c r="AU10" s="40"/>
      <c r="AV10" s="75"/>
      <c r="AW10" s="76"/>
      <c r="AX10" s="76"/>
      <c r="AY10" s="77"/>
      <c r="AZ10" s="177">
        <f>ROUND(ROUND(G9*(1+AX9),0)+V12,0)</f>
        <v>715</v>
      </c>
      <c r="BA10" s="29"/>
      <c r="BB10" s="185"/>
    </row>
    <row r="11" spans="1:54" s="147" customFormat="1" ht="17.100000000000001" customHeight="1" x14ac:dyDescent="0.15">
      <c r="A11" s="7">
        <v>16</v>
      </c>
      <c r="B11" s="8">
        <v>3688</v>
      </c>
      <c r="C11" s="9" t="s">
        <v>442</v>
      </c>
      <c r="D11" s="56"/>
      <c r="E11" s="56"/>
      <c r="F11" s="56"/>
      <c r="G11" s="56"/>
      <c r="H11" s="126"/>
      <c r="I11" s="126"/>
      <c r="J11" s="126"/>
      <c r="K11" s="14"/>
      <c r="L11" s="14"/>
      <c r="M11" s="14"/>
      <c r="N11" s="18"/>
      <c r="O11" s="242"/>
      <c r="P11" s="243"/>
      <c r="Q11" s="243"/>
      <c r="R11" s="243"/>
      <c r="S11" s="243"/>
      <c r="T11" s="243"/>
      <c r="U11" s="243"/>
      <c r="V11" s="243"/>
      <c r="W11" s="243"/>
      <c r="X11" s="243"/>
      <c r="Y11" s="48"/>
      <c r="Z11" s="19"/>
      <c r="AA11" s="20"/>
      <c r="AB11" s="20"/>
      <c r="AC11" s="20"/>
      <c r="AD11" s="31"/>
      <c r="AE11" s="31"/>
      <c r="AF11" s="117"/>
      <c r="AG11" s="117"/>
      <c r="AH11" s="122"/>
      <c r="AI11" s="43" t="s">
        <v>1545</v>
      </c>
      <c r="AJ11" s="20"/>
      <c r="AK11" s="20"/>
      <c r="AL11" s="20"/>
      <c r="AM11" s="20"/>
      <c r="AN11" s="20"/>
      <c r="AO11" s="20"/>
      <c r="AP11" s="20"/>
      <c r="AQ11" s="20"/>
      <c r="AR11" s="20"/>
      <c r="AS11" s="22" t="s">
        <v>1484</v>
      </c>
      <c r="AT11" s="222">
        <v>1</v>
      </c>
      <c r="AU11" s="223"/>
      <c r="AV11" s="75"/>
      <c r="AW11" s="76"/>
      <c r="AX11" s="76"/>
      <c r="AY11" s="77"/>
      <c r="AZ11" s="177">
        <f>ROUND(ROUND(G9*AT11,0)*(1+AX9),0)+(ROUND(V12*AT11,0))</f>
        <v>715</v>
      </c>
      <c r="BA11" s="29"/>
      <c r="BB11" s="185"/>
    </row>
    <row r="12" spans="1:54" s="147" customFormat="1" ht="17.100000000000001" customHeight="1" x14ac:dyDescent="0.15">
      <c r="A12" s="7">
        <v>16</v>
      </c>
      <c r="B12" s="8">
        <v>3689</v>
      </c>
      <c r="C12" s="9" t="s">
        <v>323</v>
      </c>
      <c r="D12" s="56"/>
      <c r="E12" s="56"/>
      <c r="F12" s="56"/>
      <c r="G12" s="56"/>
      <c r="H12" s="126"/>
      <c r="I12" s="126"/>
      <c r="J12" s="126"/>
      <c r="K12" s="14"/>
      <c r="L12" s="14"/>
      <c r="M12" s="14"/>
      <c r="N12" s="18"/>
      <c r="O12" s="127"/>
      <c r="P12" s="127"/>
      <c r="Q12" s="127"/>
      <c r="R12" s="127"/>
      <c r="S12" s="127"/>
      <c r="T12" s="127"/>
      <c r="U12" s="127"/>
      <c r="V12" s="240">
        <v>331</v>
      </c>
      <c r="W12" s="240"/>
      <c r="X12" s="14" t="s">
        <v>62</v>
      </c>
      <c r="Y12" s="14"/>
      <c r="Z12" s="112" t="s">
        <v>205</v>
      </c>
      <c r="AA12" s="91"/>
      <c r="AB12" s="91"/>
      <c r="AC12" s="91"/>
      <c r="AD12" s="91"/>
      <c r="AE12" s="91"/>
      <c r="AF12" s="24" t="s">
        <v>1484</v>
      </c>
      <c r="AG12" s="219">
        <v>0.7</v>
      </c>
      <c r="AH12" s="220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26"/>
      <c r="AT12" s="39"/>
      <c r="AU12" s="40"/>
      <c r="AV12" s="75"/>
      <c r="AW12" s="76"/>
      <c r="AX12" s="76"/>
      <c r="AY12" s="77"/>
      <c r="AZ12" s="177">
        <f>ROUND(ROUND($G$9*AG12,0)*(1+$AX$9),0)+(ROUND(V12*AG12,0))</f>
        <v>501</v>
      </c>
      <c r="BA12" s="29"/>
      <c r="BB12" s="185">
        <f t="shared" ref="BB12:BB21" si="0">$G$9+V12</f>
        <v>587</v>
      </c>
    </row>
    <row r="13" spans="1:54" s="147" customFormat="1" ht="17.100000000000001" customHeight="1" x14ac:dyDescent="0.15">
      <c r="A13" s="7">
        <v>16</v>
      </c>
      <c r="B13" s="8">
        <v>3691</v>
      </c>
      <c r="C13" s="9" t="s">
        <v>443</v>
      </c>
      <c r="D13" s="56"/>
      <c r="E13" s="56"/>
      <c r="F13" s="56"/>
      <c r="G13" s="56"/>
      <c r="H13" s="126"/>
      <c r="I13" s="126"/>
      <c r="J13" s="126"/>
      <c r="K13" s="14"/>
      <c r="L13" s="14"/>
      <c r="M13" s="14"/>
      <c r="N13" s="14"/>
      <c r="O13" s="245" t="s">
        <v>187</v>
      </c>
      <c r="P13" s="241"/>
      <c r="Q13" s="241"/>
      <c r="R13" s="241"/>
      <c r="S13" s="241"/>
      <c r="T13" s="241"/>
      <c r="U13" s="241"/>
      <c r="V13" s="241"/>
      <c r="W13" s="241"/>
      <c r="X13" s="241"/>
      <c r="Y13" s="52"/>
      <c r="Z13" s="16"/>
      <c r="AA13" s="16"/>
      <c r="AB13" s="16"/>
      <c r="AC13" s="16"/>
      <c r="AD13" s="28"/>
      <c r="AE13" s="28"/>
      <c r="AF13" s="16"/>
      <c r="AG13" s="44"/>
      <c r="AH13" s="45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26"/>
      <c r="AT13" s="39"/>
      <c r="AU13" s="40"/>
      <c r="AV13" s="75"/>
      <c r="AW13" s="76"/>
      <c r="AX13" s="76"/>
      <c r="AY13" s="77"/>
      <c r="AZ13" s="177">
        <f>ROUND(ROUND(G9*(1+AX9),0)+V15,0)</f>
        <v>797</v>
      </c>
      <c r="BA13" s="29"/>
      <c r="BB13" s="185"/>
    </row>
    <row r="14" spans="1:54" s="147" customFormat="1" ht="17.100000000000001" customHeight="1" x14ac:dyDescent="0.15">
      <c r="A14" s="7">
        <v>16</v>
      </c>
      <c r="B14" s="8">
        <v>3692</v>
      </c>
      <c r="C14" s="9" t="s">
        <v>444</v>
      </c>
      <c r="D14" s="56"/>
      <c r="E14" s="56"/>
      <c r="F14" s="56"/>
      <c r="G14" s="56"/>
      <c r="H14" s="126"/>
      <c r="I14" s="126"/>
      <c r="J14" s="126"/>
      <c r="K14" s="14"/>
      <c r="L14" s="14"/>
      <c r="M14" s="14"/>
      <c r="N14" s="14"/>
      <c r="O14" s="242"/>
      <c r="P14" s="243"/>
      <c r="Q14" s="243"/>
      <c r="R14" s="243"/>
      <c r="S14" s="243"/>
      <c r="T14" s="243"/>
      <c r="U14" s="243"/>
      <c r="V14" s="243"/>
      <c r="W14" s="243"/>
      <c r="X14" s="243"/>
      <c r="Y14" s="48"/>
      <c r="Z14" s="19"/>
      <c r="AA14" s="20"/>
      <c r="AB14" s="20"/>
      <c r="AC14" s="20"/>
      <c r="AD14" s="31"/>
      <c r="AE14" s="31"/>
      <c r="AF14" s="117"/>
      <c r="AG14" s="117"/>
      <c r="AH14" s="122"/>
      <c r="AI14" s="43" t="s">
        <v>1545</v>
      </c>
      <c r="AJ14" s="20"/>
      <c r="AK14" s="20"/>
      <c r="AL14" s="20"/>
      <c r="AM14" s="20"/>
      <c r="AN14" s="20"/>
      <c r="AO14" s="20"/>
      <c r="AP14" s="20"/>
      <c r="AQ14" s="20"/>
      <c r="AR14" s="20"/>
      <c r="AS14" s="22" t="s">
        <v>1484</v>
      </c>
      <c r="AT14" s="222">
        <v>1</v>
      </c>
      <c r="AU14" s="223"/>
      <c r="AV14" s="75"/>
      <c r="AW14" s="76"/>
      <c r="AX14" s="76"/>
      <c r="AY14" s="77"/>
      <c r="AZ14" s="177">
        <f>ROUND(ROUND(G9*AT14,0)*(1+AX9),0)+(ROUND(V15*AT14,0))</f>
        <v>797</v>
      </c>
      <c r="BA14" s="29"/>
      <c r="BB14" s="185"/>
    </row>
    <row r="15" spans="1:54" s="147" customFormat="1" ht="17.100000000000001" customHeight="1" x14ac:dyDescent="0.15">
      <c r="A15" s="7">
        <v>16</v>
      </c>
      <c r="B15" s="8">
        <v>3693</v>
      </c>
      <c r="C15" s="9" t="s">
        <v>324</v>
      </c>
      <c r="D15" s="56"/>
      <c r="E15" s="56"/>
      <c r="F15" s="56"/>
      <c r="G15" s="56"/>
      <c r="H15" s="126"/>
      <c r="I15" s="126"/>
      <c r="J15" s="126"/>
      <c r="K15" s="14"/>
      <c r="L15" s="14"/>
      <c r="M15" s="14"/>
      <c r="N15" s="14"/>
      <c r="O15" s="132"/>
      <c r="P15" s="127"/>
      <c r="Q15" s="127"/>
      <c r="R15" s="127"/>
      <c r="S15" s="127"/>
      <c r="T15" s="127"/>
      <c r="U15" s="127"/>
      <c r="V15" s="240">
        <v>413</v>
      </c>
      <c r="W15" s="240"/>
      <c r="X15" s="14" t="s">
        <v>62</v>
      </c>
      <c r="Y15" s="14"/>
      <c r="Z15" s="112" t="s">
        <v>205</v>
      </c>
      <c r="AA15" s="91"/>
      <c r="AB15" s="91"/>
      <c r="AC15" s="91"/>
      <c r="AD15" s="91"/>
      <c r="AE15" s="91"/>
      <c r="AF15" s="24" t="s">
        <v>1484</v>
      </c>
      <c r="AG15" s="219">
        <v>0.7</v>
      </c>
      <c r="AH15" s="220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26"/>
      <c r="AT15" s="39"/>
      <c r="AU15" s="40"/>
      <c r="AV15" s="75"/>
      <c r="AW15" s="76"/>
      <c r="AX15" s="76"/>
      <c r="AY15" s="77"/>
      <c r="AZ15" s="177">
        <f>ROUND(ROUND($G$9*AG15,0)*(1+$AX$9),0)+(ROUND(V15*AG15,0))</f>
        <v>558</v>
      </c>
      <c r="BA15" s="29"/>
      <c r="BB15" s="185">
        <f t="shared" si="0"/>
        <v>669</v>
      </c>
    </row>
    <row r="16" spans="1:54" s="147" customFormat="1" ht="17.100000000000001" customHeight="1" x14ac:dyDescent="0.15">
      <c r="A16" s="7">
        <v>16</v>
      </c>
      <c r="B16" s="8">
        <v>3695</v>
      </c>
      <c r="C16" s="9" t="s">
        <v>445</v>
      </c>
      <c r="D16" s="56"/>
      <c r="E16" s="56"/>
      <c r="F16" s="56"/>
      <c r="G16" s="56"/>
      <c r="H16" s="126"/>
      <c r="I16" s="126"/>
      <c r="J16" s="126"/>
      <c r="K16" s="14"/>
      <c r="L16" s="14"/>
      <c r="M16" s="14"/>
      <c r="N16" s="14"/>
      <c r="O16" s="245" t="s">
        <v>188</v>
      </c>
      <c r="P16" s="241"/>
      <c r="Q16" s="241"/>
      <c r="R16" s="241"/>
      <c r="S16" s="241"/>
      <c r="T16" s="241"/>
      <c r="U16" s="241"/>
      <c r="V16" s="241"/>
      <c r="W16" s="241"/>
      <c r="X16" s="241"/>
      <c r="Y16" s="52"/>
      <c r="Z16" s="16"/>
      <c r="AA16" s="16"/>
      <c r="AB16" s="16"/>
      <c r="AC16" s="16"/>
      <c r="AD16" s="28"/>
      <c r="AE16" s="28"/>
      <c r="AF16" s="16"/>
      <c r="AG16" s="44"/>
      <c r="AH16" s="45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26"/>
      <c r="AT16" s="39"/>
      <c r="AU16" s="40"/>
      <c r="AV16" s="75"/>
      <c r="AW16" s="76"/>
      <c r="AX16" s="76"/>
      <c r="AY16" s="77"/>
      <c r="AZ16" s="177">
        <f>ROUND(ROUND(G9*(1+AX9),0)+V18,0)</f>
        <v>882</v>
      </c>
      <c r="BA16" s="29"/>
      <c r="BB16" s="185"/>
    </row>
    <row r="17" spans="1:54" s="147" customFormat="1" ht="17.100000000000001" customHeight="1" x14ac:dyDescent="0.15">
      <c r="A17" s="7">
        <v>16</v>
      </c>
      <c r="B17" s="8">
        <v>3696</v>
      </c>
      <c r="C17" s="9" t="s">
        <v>446</v>
      </c>
      <c r="D17" s="56"/>
      <c r="E17" s="56"/>
      <c r="F17" s="56"/>
      <c r="G17" s="56"/>
      <c r="H17" s="126"/>
      <c r="I17" s="126"/>
      <c r="J17" s="126"/>
      <c r="K17" s="14"/>
      <c r="L17" s="14"/>
      <c r="M17" s="14"/>
      <c r="N17" s="14"/>
      <c r="O17" s="242"/>
      <c r="P17" s="243"/>
      <c r="Q17" s="243"/>
      <c r="R17" s="243"/>
      <c r="S17" s="243"/>
      <c r="T17" s="243"/>
      <c r="U17" s="243"/>
      <c r="V17" s="243"/>
      <c r="W17" s="243"/>
      <c r="X17" s="243"/>
      <c r="Y17" s="48"/>
      <c r="Z17" s="19"/>
      <c r="AA17" s="20"/>
      <c r="AB17" s="20"/>
      <c r="AC17" s="20"/>
      <c r="AD17" s="31"/>
      <c r="AE17" s="31"/>
      <c r="AF17" s="117"/>
      <c r="AG17" s="117"/>
      <c r="AH17" s="122"/>
      <c r="AI17" s="43" t="s">
        <v>1545</v>
      </c>
      <c r="AJ17" s="20"/>
      <c r="AK17" s="20"/>
      <c r="AL17" s="20"/>
      <c r="AM17" s="20"/>
      <c r="AN17" s="20"/>
      <c r="AO17" s="20"/>
      <c r="AP17" s="20"/>
      <c r="AQ17" s="20"/>
      <c r="AR17" s="20"/>
      <c r="AS17" s="22" t="s">
        <v>1484</v>
      </c>
      <c r="AT17" s="222">
        <v>1</v>
      </c>
      <c r="AU17" s="223"/>
      <c r="AV17" s="75"/>
      <c r="AW17" s="76"/>
      <c r="AX17" s="76"/>
      <c r="AY17" s="77"/>
      <c r="AZ17" s="177">
        <f>ROUND(ROUND(G9*AT17,0)*(1+AX9),0)+(ROUND(V18*AT17,0))</f>
        <v>882</v>
      </c>
      <c r="BA17" s="29"/>
      <c r="BB17" s="185"/>
    </row>
    <row r="18" spans="1:54" s="147" customFormat="1" ht="17.100000000000001" customHeight="1" x14ac:dyDescent="0.15">
      <c r="A18" s="7">
        <v>16</v>
      </c>
      <c r="B18" s="8">
        <v>3697</v>
      </c>
      <c r="C18" s="9" t="s">
        <v>325</v>
      </c>
      <c r="D18" s="56"/>
      <c r="E18" s="56"/>
      <c r="F18" s="56"/>
      <c r="G18" s="56"/>
      <c r="H18" s="126"/>
      <c r="I18" s="126"/>
      <c r="J18" s="126"/>
      <c r="K18" s="14"/>
      <c r="L18" s="14"/>
      <c r="M18" s="14"/>
      <c r="N18" s="14"/>
      <c r="O18" s="132"/>
      <c r="P18" s="127"/>
      <c r="Q18" s="127"/>
      <c r="R18" s="127"/>
      <c r="S18" s="127"/>
      <c r="T18" s="127"/>
      <c r="U18" s="127"/>
      <c r="V18" s="240">
        <v>498</v>
      </c>
      <c r="W18" s="240"/>
      <c r="X18" s="14" t="s">
        <v>62</v>
      </c>
      <c r="Y18" s="14"/>
      <c r="Z18" s="112" t="s">
        <v>205</v>
      </c>
      <c r="AA18" s="91"/>
      <c r="AB18" s="91"/>
      <c r="AC18" s="91"/>
      <c r="AD18" s="91"/>
      <c r="AE18" s="91"/>
      <c r="AF18" s="24" t="s">
        <v>1484</v>
      </c>
      <c r="AG18" s="219">
        <v>0.7</v>
      </c>
      <c r="AH18" s="220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26"/>
      <c r="AT18" s="39"/>
      <c r="AU18" s="40"/>
      <c r="AV18" s="75"/>
      <c r="AW18" s="76"/>
      <c r="AX18" s="76"/>
      <c r="AY18" s="77"/>
      <c r="AZ18" s="177">
        <f>ROUND(ROUND($G$9*AG18,0)*(1+$AX$9),0)+(ROUND(V18*AG18,0))</f>
        <v>618</v>
      </c>
      <c r="BA18" s="29"/>
      <c r="BB18" s="185">
        <f t="shared" si="0"/>
        <v>754</v>
      </c>
    </row>
    <row r="19" spans="1:54" s="147" customFormat="1" ht="17.100000000000001" customHeight="1" x14ac:dyDescent="0.15">
      <c r="A19" s="7">
        <v>16</v>
      </c>
      <c r="B19" s="8">
        <v>3699</v>
      </c>
      <c r="C19" s="9" t="s">
        <v>447</v>
      </c>
      <c r="D19" s="56"/>
      <c r="E19" s="56"/>
      <c r="F19" s="56"/>
      <c r="G19" s="56"/>
      <c r="H19" s="126"/>
      <c r="I19" s="126"/>
      <c r="J19" s="126"/>
      <c r="K19" s="14"/>
      <c r="L19" s="14"/>
      <c r="M19" s="14"/>
      <c r="N19" s="14"/>
      <c r="O19" s="245" t="s">
        <v>189</v>
      </c>
      <c r="P19" s="241"/>
      <c r="Q19" s="241"/>
      <c r="R19" s="241"/>
      <c r="S19" s="241"/>
      <c r="T19" s="241"/>
      <c r="U19" s="241"/>
      <c r="V19" s="241"/>
      <c r="W19" s="241"/>
      <c r="X19" s="241"/>
      <c r="Y19" s="52"/>
      <c r="Z19" s="16"/>
      <c r="AA19" s="16"/>
      <c r="AB19" s="16"/>
      <c r="AC19" s="16"/>
      <c r="AD19" s="28"/>
      <c r="AE19" s="28"/>
      <c r="AF19" s="16"/>
      <c r="AG19" s="44"/>
      <c r="AH19" s="45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26"/>
      <c r="AT19" s="39"/>
      <c r="AU19" s="40"/>
      <c r="AV19" s="75"/>
      <c r="AW19" s="76"/>
      <c r="AX19" s="76"/>
      <c r="AY19" s="77"/>
      <c r="AZ19" s="177">
        <f>ROUND(ROUND(G9*(1+AX9),0)+V21,0)</f>
        <v>965</v>
      </c>
      <c r="BA19" s="29"/>
      <c r="BB19" s="185"/>
    </row>
    <row r="20" spans="1:54" s="147" customFormat="1" ht="17.100000000000001" customHeight="1" x14ac:dyDescent="0.15">
      <c r="A20" s="7">
        <v>16</v>
      </c>
      <c r="B20" s="8">
        <v>3700</v>
      </c>
      <c r="C20" s="9" t="s">
        <v>448</v>
      </c>
      <c r="D20" s="56"/>
      <c r="E20" s="56"/>
      <c r="F20" s="56"/>
      <c r="G20" s="56"/>
      <c r="H20" s="126"/>
      <c r="I20" s="126"/>
      <c r="J20" s="126"/>
      <c r="K20" s="14"/>
      <c r="L20" s="14"/>
      <c r="M20" s="14"/>
      <c r="N20" s="14"/>
      <c r="O20" s="242"/>
      <c r="P20" s="243"/>
      <c r="Q20" s="243"/>
      <c r="R20" s="243"/>
      <c r="S20" s="243"/>
      <c r="T20" s="243"/>
      <c r="U20" s="243"/>
      <c r="V20" s="243"/>
      <c r="W20" s="243"/>
      <c r="X20" s="243"/>
      <c r="Y20" s="48"/>
      <c r="Z20" s="19"/>
      <c r="AA20" s="20"/>
      <c r="AB20" s="20"/>
      <c r="AC20" s="20"/>
      <c r="AD20" s="31"/>
      <c r="AE20" s="31"/>
      <c r="AF20" s="117"/>
      <c r="AG20" s="117"/>
      <c r="AH20" s="122"/>
      <c r="AI20" s="43" t="s">
        <v>1545</v>
      </c>
      <c r="AJ20" s="20"/>
      <c r="AK20" s="20"/>
      <c r="AL20" s="20"/>
      <c r="AM20" s="20"/>
      <c r="AN20" s="20"/>
      <c r="AO20" s="20"/>
      <c r="AP20" s="20"/>
      <c r="AQ20" s="20"/>
      <c r="AR20" s="20"/>
      <c r="AS20" s="22" t="s">
        <v>1484</v>
      </c>
      <c r="AT20" s="222">
        <v>1</v>
      </c>
      <c r="AU20" s="223"/>
      <c r="AV20" s="75"/>
      <c r="AW20" s="76"/>
      <c r="AX20" s="76"/>
      <c r="AY20" s="77"/>
      <c r="AZ20" s="177">
        <f>ROUND(ROUND(G9*AT20,0)*(1+AX9),0)+(ROUND(V21*AT20,0))</f>
        <v>965</v>
      </c>
      <c r="BA20" s="29"/>
      <c r="BB20" s="185"/>
    </row>
    <row r="21" spans="1:54" s="147" customFormat="1" ht="17.100000000000001" customHeight="1" x14ac:dyDescent="0.15">
      <c r="A21" s="7">
        <v>16</v>
      </c>
      <c r="B21" s="8">
        <v>3701</v>
      </c>
      <c r="C21" s="9" t="s">
        <v>326</v>
      </c>
      <c r="D21" s="56"/>
      <c r="E21" s="56"/>
      <c r="F21" s="56"/>
      <c r="G21" s="56"/>
      <c r="H21" s="126"/>
      <c r="I21" s="126"/>
      <c r="J21" s="126"/>
      <c r="K21" s="14"/>
      <c r="L21" s="14"/>
      <c r="M21" s="14"/>
      <c r="N21" s="14"/>
      <c r="O21" s="132"/>
      <c r="P21" s="127"/>
      <c r="Q21" s="127"/>
      <c r="R21" s="127"/>
      <c r="S21" s="127"/>
      <c r="T21" s="127"/>
      <c r="U21" s="127"/>
      <c r="V21" s="240">
        <v>581</v>
      </c>
      <c r="W21" s="240"/>
      <c r="X21" s="14" t="s">
        <v>62</v>
      </c>
      <c r="Y21" s="14"/>
      <c r="Z21" s="112" t="s">
        <v>205</v>
      </c>
      <c r="AA21" s="91"/>
      <c r="AB21" s="91"/>
      <c r="AC21" s="91"/>
      <c r="AD21" s="91"/>
      <c r="AE21" s="91"/>
      <c r="AF21" s="24" t="s">
        <v>1484</v>
      </c>
      <c r="AG21" s="219">
        <v>0.7</v>
      </c>
      <c r="AH21" s="220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26"/>
      <c r="AT21" s="39"/>
      <c r="AU21" s="40"/>
      <c r="AV21" s="75"/>
      <c r="AW21" s="76"/>
      <c r="AX21" s="76"/>
      <c r="AY21" s="77"/>
      <c r="AZ21" s="177">
        <f>ROUND(ROUND($G$9*AG21,0)*(1+$AX$9),0)+(ROUND(V21*AG21,0))</f>
        <v>676</v>
      </c>
      <c r="BA21" s="29"/>
      <c r="BB21" s="185">
        <f t="shared" si="0"/>
        <v>837</v>
      </c>
    </row>
    <row r="22" spans="1:54" s="147" customFormat="1" ht="17.100000000000001" customHeight="1" x14ac:dyDescent="0.15">
      <c r="A22" s="7">
        <v>16</v>
      </c>
      <c r="B22" s="8">
        <v>3703</v>
      </c>
      <c r="C22" s="9" t="s">
        <v>449</v>
      </c>
      <c r="D22" s="215" t="s">
        <v>949</v>
      </c>
      <c r="E22" s="241"/>
      <c r="F22" s="241"/>
      <c r="G22" s="241"/>
      <c r="H22" s="241"/>
      <c r="I22" s="241"/>
      <c r="J22" s="241"/>
      <c r="K22" s="241"/>
      <c r="L22" s="241"/>
      <c r="M22" s="241"/>
      <c r="N22" s="15"/>
      <c r="O22" s="245" t="s">
        <v>185</v>
      </c>
      <c r="P22" s="241"/>
      <c r="Q22" s="241"/>
      <c r="R22" s="241"/>
      <c r="S22" s="241"/>
      <c r="T22" s="241"/>
      <c r="U22" s="241"/>
      <c r="V22" s="241"/>
      <c r="W22" s="241"/>
      <c r="X22" s="241"/>
      <c r="Y22" s="52"/>
      <c r="Z22" s="16"/>
      <c r="AA22" s="16"/>
      <c r="AB22" s="16"/>
      <c r="AC22" s="16"/>
      <c r="AD22" s="28"/>
      <c r="AE22" s="28"/>
      <c r="AF22" s="16"/>
      <c r="AG22" s="44"/>
      <c r="AH22" s="45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26"/>
      <c r="AT22" s="39"/>
      <c r="AU22" s="40"/>
      <c r="AV22" s="75"/>
      <c r="AW22" s="76"/>
      <c r="AX22" s="76"/>
      <c r="AY22" s="77"/>
      <c r="AZ22" s="177">
        <f>ROUND(ROUND(G24*(1+AX9),0)+V24,0)</f>
        <v>789</v>
      </c>
      <c r="BA22" s="29"/>
    </row>
    <row r="23" spans="1:54" s="147" customFormat="1" ht="17.100000000000001" customHeight="1" x14ac:dyDescent="0.15">
      <c r="A23" s="7">
        <v>16</v>
      </c>
      <c r="B23" s="8">
        <v>3704</v>
      </c>
      <c r="C23" s="9" t="s">
        <v>450</v>
      </c>
      <c r="D23" s="242"/>
      <c r="E23" s="243"/>
      <c r="F23" s="243"/>
      <c r="G23" s="243"/>
      <c r="H23" s="243"/>
      <c r="I23" s="243"/>
      <c r="J23" s="243"/>
      <c r="K23" s="243"/>
      <c r="L23" s="243"/>
      <c r="M23" s="243"/>
      <c r="N23" s="125"/>
      <c r="O23" s="242"/>
      <c r="P23" s="243"/>
      <c r="Q23" s="243"/>
      <c r="R23" s="243"/>
      <c r="S23" s="243"/>
      <c r="T23" s="243"/>
      <c r="U23" s="243"/>
      <c r="V23" s="243"/>
      <c r="W23" s="243"/>
      <c r="X23" s="243"/>
      <c r="Y23" s="48"/>
      <c r="Z23" s="19"/>
      <c r="AA23" s="20"/>
      <c r="AB23" s="20"/>
      <c r="AC23" s="20"/>
      <c r="AD23" s="31"/>
      <c r="AE23" s="31"/>
      <c r="AF23" s="117"/>
      <c r="AG23" s="117"/>
      <c r="AH23" s="122"/>
      <c r="AI23" s="43" t="s">
        <v>1545</v>
      </c>
      <c r="AJ23" s="20"/>
      <c r="AK23" s="20"/>
      <c r="AL23" s="20"/>
      <c r="AM23" s="20"/>
      <c r="AN23" s="20"/>
      <c r="AO23" s="20"/>
      <c r="AP23" s="20"/>
      <c r="AQ23" s="20"/>
      <c r="AR23" s="20"/>
      <c r="AS23" s="22" t="s">
        <v>1484</v>
      </c>
      <c r="AT23" s="222">
        <v>1</v>
      </c>
      <c r="AU23" s="223"/>
      <c r="AV23" s="75"/>
      <c r="AW23" s="76"/>
      <c r="AX23" s="76"/>
      <c r="AY23" s="77"/>
      <c r="AZ23" s="177">
        <f>ROUND(ROUND(G24*AT23,0)*(1+AX9),0)+(ROUND(V24*AT23,0))</f>
        <v>789</v>
      </c>
      <c r="BA23" s="29"/>
    </row>
    <row r="24" spans="1:54" s="147" customFormat="1" ht="17.100000000000001" customHeight="1" x14ac:dyDescent="0.15">
      <c r="A24" s="7">
        <v>16</v>
      </c>
      <c r="B24" s="8">
        <v>3705</v>
      </c>
      <c r="C24" s="9" t="s">
        <v>327</v>
      </c>
      <c r="D24" s="55"/>
      <c r="E24" s="56"/>
      <c r="F24" s="127"/>
      <c r="G24" s="221">
        <f>'移動支援(伴う、合成夜間１)'!G24:H24</f>
        <v>404</v>
      </c>
      <c r="H24" s="221"/>
      <c r="I24" s="14" t="s">
        <v>62</v>
      </c>
      <c r="J24" s="14"/>
      <c r="K24" s="24"/>
      <c r="L24" s="27"/>
      <c r="M24" s="27"/>
      <c r="N24" s="125"/>
      <c r="O24" s="127"/>
      <c r="P24" s="127"/>
      <c r="Q24" s="127"/>
      <c r="R24" s="127"/>
      <c r="S24" s="127"/>
      <c r="T24" s="127"/>
      <c r="U24" s="127"/>
      <c r="V24" s="240">
        <v>183</v>
      </c>
      <c r="W24" s="240"/>
      <c r="X24" s="14" t="s">
        <v>62</v>
      </c>
      <c r="Y24" s="14"/>
      <c r="Z24" s="112" t="s">
        <v>205</v>
      </c>
      <c r="AA24" s="91"/>
      <c r="AB24" s="91"/>
      <c r="AC24" s="91"/>
      <c r="AD24" s="91"/>
      <c r="AE24" s="91"/>
      <c r="AF24" s="24" t="s">
        <v>1484</v>
      </c>
      <c r="AG24" s="219">
        <v>0.7</v>
      </c>
      <c r="AH24" s="220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26"/>
      <c r="AT24" s="39"/>
      <c r="AU24" s="40"/>
      <c r="AV24" s="75"/>
      <c r="AW24" s="76"/>
      <c r="AX24" s="76"/>
      <c r="AY24" s="77"/>
      <c r="AZ24" s="177">
        <f>ROUND(ROUND($G$24*AG24,0)*(1+$AX$9),0)+(ROUND(V24*AG24,0))</f>
        <v>553</v>
      </c>
      <c r="BA24" s="29"/>
      <c r="BB24" s="185">
        <f>$G$24+V24</f>
        <v>587</v>
      </c>
    </row>
    <row r="25" spans="1:54" s="147" customFormat="1" ht="17.100000000000001" customHeight="1" x14ac:dyDescent="0.15">
      <c r="A25" s="7">
        <v>16</v>
      </c>
      <c r="B25" s="8">
        <v>3707</v>
      </c>
      <c r="C25" s="9" t="s">
        <v>451</v>
      </c>
      <c r="D25" s="55"/>
      <c r="E25" s="56"/>
      <c r="F25" s="56"/>
      <c r="G25" s="56"/>
      <c r="H25" s="126"/>
      <c r="I25" s="126"/>
      <c r="J25" s="126"/>
      <c r="K25" s="14"/>
      <c r="L25" s="14"/>
      <c r="M25" s="14"/>
      <c r="N25" s="18"/>
      <c r="O25" s="245" t="s">
        <v>186</v>
      </c>
      <c r="P25" s="241"/>
      <c r="Q25" s="241"/>
      <c r="R25" s="241"/>
      <c r="S25" s="241"/>
      <c r="T25" s="241"/>
      <c r="U25" s="241"/>
      <c r="V25" s="241"/>
      <c r="W25" s="241"/>
      <c r="X25" s="241"/>
      <c r="Y25" s="52"/>
      <c r="Z25" s="16"/>
      <c r="AA25" s="16"/>
      <c r="AB25" s="16"/>
      <c r="AC25" s="16"/>
      <c r="AD25" s="28"/>
      <c r="AE25" s="28"/>
      <c r="AF25" s="16"/>
      <c r="AG25" s="44"/>
      <c r="AH25" s="45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26"/>
      <c r="AT25" s="39"/>
      <c r="AU25" s="40"/>
      <c r="AZ25" s="177">
        <f>ROUND(ROUND(G24*(1+AX9),0)+V27,0)</f>
        <v>871</v>
      </c>
      <c r="BA25" s="29"/>
      <c r="BB25" s="185"/>
    </row>
    <row r="26" spans="1:54" s="147" customFormat="1" ht="17.100000000000001" customHeight="1" x14ac:dyDescent="0.15">
      <c r="A26" s="7">
        <v>16</v>
      </c>
      <c r="B26" s="8">
        <v>3708</v>
      </c>
      <c r="C26" s="9" t="s">
        <v>452</v>
      </c>
      <c r="D26" s="56"/>
      <c r="E26" s="56"/>
      <c r="F26" s="56"/>
      <c r="G26" s="56"/>
      <c r="H26" s="126"/>
      <c r="I26" s="126"/>
      <c r="J26" s="126"/>
      <c r="K26" s="14"/>
      <c r="L26" s="14"/>
      <c r="M26" s="14"/>
      <c r="N26" s="18"/>
      <c r="O26" s="242"/>
      <c r="P26" s="243"/>
      <c r="Q26" s="243"/>
      <c r="R26" s="243"/>
      <c r="S26" s="243"/>
      <c r="T26" s="243"/>
      <c r="U26" s="243"/>
      <c r="V26" s="243"/>
      <c r="W26" s="243"/>
      <c r="X26" s="243"/>
      <c r="Y26" s="48"/>
      <c r="Z26" s="19"/>
      <c r="AA26" s="20"/>
      <c r="AB26" s="20"/>
      <c r="AC26" s="20"/>
      <c r="AD26" s="31"/>
      <c r="AE26" s="31"/>
      <c r="AF26" s="117"/>
      <c r="AG26" s="117"/>
      <c r="AH26" s="122"/>
      <c r="AI26" s="43" t="s">
        <v>1545</v>
      </c>
      <c r="AJ26" s="20"/>
      <c r="AK26" s="20"/>
      <c r="AL26" s="20"/>
      <c r="AM26" s="20"/>
      <c r="AN26" s="20"/>
      <c r="AO26" s="20"/>
      <c r="AP26" s="20"/>
      <c r="AQ26" s="20"/>
      <c r="AR26" s="20"/>
      <c r="AS26" s="22" t="s">
        <v>1484</v>
      </c>
      <c r="AT26" s="222">
        <v>1</v>
      </c>
      <c r="AU26" s="223"/>
      <c r="AZ26" s="177">
        <f>ROUND(ROUND(G24*AT26,0)*(1+AX9),0)+(ROUND(V27*AT26,0))</f>
        <v>871</v>
      </c>
      <c r="BA26" s="29"/>
      <c r="BB26" s="185"/>
    </row>
    <row r="27" spans="1:54" s="147" customFormat="1" ht="17.100000000000001" customHeight="1" x14ac:dyDescent="0.15">
      <c r="A27" s="7">
        <v>16</v>
      </c>
      <c r="B27" s="8">
        <v>3709</v>
      </c>
      <c r="C27" s="9" t="s">
        <v>328</v>
      </c>
      <c r="D27" s="56"/>
      <c r="E27" s="56"/>
      <c r="F27" s="56"/>
      <c r="G27" s="56"/>
      <c r="H27" s="126"/>
      <c r="I27" s="126"/>
      <c r="J27" s="126"/>
      <c r="K27" s="14"/>
      <c r="L27" s="14"/>
      <c r="M27" s="14"/>
      <c r="N27" s="18"/>
      <c r="O27" s="127"/>
      <c r="P27" s="127"/>
      <c r="Q27" s="127"/>
      <c r="R27" s="127"/>
      <c r="S27" s="127"/>
      <c r="T27" s="127"/>
      <c r="U27" s="127"/>
      <c r="V27" s="240">
        <v>265</v>
      </c>
      <c r="W27" s="240"/>
      <c r="X27" s="14" t="s">
        <v>62</v>
      </c>
      <c r="Y27" s="14"/>
      <c r="Z27" s="112" t="s">
        <v>205</v>
      </c>
      <c r="AA27" s="91"/>
      <c r="AB27" s="91"/>
      <c r="AC27" s="91"/>
      <c r="AD27" s="91"/>
      <c r="AE27" s="91"/>
      <c r="AF27" s="24" t="s">
        <v>1484</v>
      </c>
      <c r="AG27" s="219">
        <v>0.7</v>
      </c>
      <c r="AH27" s="220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26"/>
      <c r="AT27" s="39"/>
      <c r="AU27" s="40"/>
      <c r="AZ27" s="177">
        <f>ROUND(ROUND($G$24*AG27,0)*(1+$AX$9),0)+(ROUND(V27*AG27,0))</f>
        <v>611</v>
      </c>
      <c r="BA27" s="29"/>
      <c r="BB27" s="185">
        <f t="shared" ref="BB27:BB33" si="1">$G$24+V27</f>
        <v>669</v>
      </c>
    </row>
    <row r="28" spans="1:54" s="147" customFormat="1" ht="17.100000000000001" customHeight="1" x14ac:dyDescent="0.15">
      <c r="A28" s="7">
        <v>16</v>
      </c>
      <c r="B28" s="8">
        <v>3711</v>
      </c>
      <c r="C28" s="9" t="s">
        <v>453</v>
      </c>
      <c r="D28" s="56"/>
      <c r="E28" s="56"/>
      <c r="F28" s="56"/>
      <c r="G28" s="56"/>
      <c r="H28" s="126"/>
      <c r="I28" s="126"/>
      <c r="J28" s="126"/>
      <c r="K28" s="14"/>
      <c r="L28" s="14"/>
      <c r="M28" s="14"/>
      <c r="N28" s="14"/>
      <c r="O28" s="245" t="s">
        <v>187</v>
      </c>
      <c r="P28" s="241"/>
      <c r="Q28" s="241"/>
      <c r="R28" s="241"/>
      <c r="S28" s="241"/>
      <c r="T28" s="241"/>
      <c r="U28" s="241"/>
      <c r="V28" s="241"/>
      <c r="W28" s="241"/>
      <c r="X28" s="241"/>
      <c r="Y28" s="52"/>
      <c r="Z28" s="16"/>
      <c r="AA28" s="16"/>
      <c r="AB28" s="16"/>
      <c r="AC28" s="16"/>
      <c r="AD28" s="28"/>
      <c r="AE28" s="28"/>
      <c r="AF28" s="16"/>
      <c r="AG28" s="44"/>
      <c r="AH28" s="45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26"/>
      <c r="AT28" s="39"/>
      <c r="AU28" s="40"/>
      <c r="AZ28" s="177">
        <f>ROUND(ROUND(G24*(1+AX9),0)+V30,0)</f>
        <v>956</v>
      </c>
      <c r="BA28" s="29"/>
      <c r="BB28" s="185"/>
    </row>
    <row r="29" spans="1:54" s="147" customFormat="1" ht="17.100000000000001" customHeight="1" x14ac:dyDescent="0.15">
      <c r="A29" s="7">
        <v>16</v>
      </c>
      <c r="B29" s="8">
        <v>3712</v>
      </c>
      <c r="C29" s="9" t="s">
        <v>454</v>
      </c>
      <c r="D29" s="56"/>
      <c r="E29" s="56"/>
      <c r="F29" s="56"/>
      <c r="G29" s="56"/>
      <c r="H29" s="126"/>
      <c r="I29" s="126"/>
      <c r="J29" s="126"/>
      <c r="K29" s="14"/>
      <c r="L29" s="14"/>
      <c r="M29" s="14"/>
      <c r="N29" s="14"/>
      <c r="O29" s="242"/>
      <c r="P29" s="243"/>
      <c r="Q29" s="243"/>
      <c r="R29" s="243"/>
      <c r="S29" s="243"/>
      <c r="T29" s="243"/>
      <c r="U29" s="243"/>
      <c r="V29" s="243"/>
      <c r="W29" s="243"/>
      <c r="X29" s="243"/>
      <c r="Y29" s="48"/>
      <c r="Z29" s="19"/>
      <c r="AA29" s="20"/>
      <c r="AB29" s="20"/>
      <c r="AC29" s="20"/>
      <c r="AD29" s="31"/>
      <c r="AE29" s="31"/>
      <c r="AF29" s="117"/>
      <c r="AG29" s="117"/>
      <c r="AH29" s="122"/>
      <c r="AI29" s="43" t="s">
        <v>1545</v>
      </c>
      <c r="AJ29" s="20"/>
      <c r="AK29" s="20"/>
      <c r="AL29" s="20"/>
      <c r="AM29" s="20"/>
      <c r="AN29" s="20"/>
      <c r="AO29" s="20"/>
      <c r="AP29" s="20"/>
      <c r="AQ29" s="20"/>
      <c r="AR29" s="20"/>
      <c r="AS29" s="22" t="s">
        <v>1484</v>
      </c>
      <c r="AT29" s="222">
        <v>1</v>
      </c>
      <c r="AU29" s="223"/>
      <c r="AZ29" s="177">
        <f>ROUND(ROUND(G24*AT29,0)*(1+AX9),0)+(ROUND(V30*AT29,0))</f>
        <v>956</v>
      </c>
      <c r="BA29" s="29"/>
      <c r="BB29" s="185"/>
    </row>
    <row r="30" spans="1:54" s="147" customFormat="1" ht="17.100000000000001" customHeight="1" x14ac:dyDescent="0.15">
      <c r="A30" s="7">
        <v>16</v>
      </c>
      <c r="B30" s="8">
        <v>3713</v>
      </c>
      <c r="C30" s="9" t="s">
        <v>329</v>
      </c>
      <c r="D30" s="56"/>
      <c r="E30" s="56"/>
      <c r="F30" s="56"/>
      <c r="G30" s="56"/>
      <c r="H30" s="126"/>
      <c r="I30" s="126"/>
      <c r="J30" s="126"/>
      <c r="K30" s="14"/>
      <c r="L30" s="14"/>
      <c r="M30" s="14"/>
      <c r="N30" s="14"/>
      <c r="O30" s="132"/>
      <c r="P30" s="127"/>
      <c r="Q30" s="127"/>
      <c r="R30" s="127"/>
      <c r="S30" s="127"/>
      <c r="T30" s="127"/>
      <c r="U30" s="127"/>
      <c r="V30" s="240">
        <v>350</v>
      </c>
      <c r="W30" s="240"/>
      <c r="X30" s="14" t="s">
        <v>62</v>
      </c>
      <c r="Y30" s="14"/>
      <c r="Z30" s="112" t="s">
        <v>205</v>
      </c>
      <c r="AA30" s="91"/>
      <c r="AB30" s="91"/>
      <c r="AC30" s="91"/>
      <c r="AD30" s="91"/>
      <c r="AE30" s="91"/>
      <c r="AF30" s="24" t="s">
        <v>1484</v>
      </c>
      <c r="AG30" s="219">
        <v>0.7</v>
      </c>
      <c r="AH30" s="220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26"/>
      <c r="AT30" s="39"/>
      <c r="AU30" s="40"/>
      <c r="AV30" s="75"/>
      <c r="AW30" s="76"/>
      <c r="AX30" s="76"/>
      <c r="AY30" s="77"/>
      <c r="AZ30" s="177">
        <f>ROUND(ROUND($G$24*AG30,0)*(1+$AX$9),0)+(ROUND(V30*AG30,0))</f>
        <v>670</v>
      </c>
      <c r="BA30" s="29"/>
      <c r="BB30" s="185">
        <f t="shared" si="1"/>
        <v>754</v>
      </c>
    </row>
    <row r="31" spans="1:54" s="147" customFormat="1" ht="17.100000000000001" customHeight="1" x14ac:dyDescent="0.15">
      <c r="A31" s="7">
        <v>16</v>
      </c>
      <c r="B31" s="8">
        <v>3715</v>
      </c>
      <c r="C31" s="9" t="s">
        <v>455</v>
      </c>
      <c r="D31" s="56"/>
      <c r="E31" s="56"/>
      <c r="F31" s="56"/>
      <c r="G31" s="56"/>
      <c r="H31" s="126"/>
      <c r="I31" s="126"/>
      <c r="J31" s="126"/>
      <c r="K31" s="14"/>
      <c r="L31" s="14"/>
      <c r="M31" s="14"/>
      <c r="N31" s="14"/>
      <c r="O31" s="245" t="s">
        <v>188</v>
      </c>
      <c r="P31" s="241"/>
      <c r="Q31" s="241"/>
      <c r="R31" s="241"/>
      <c r="S31" s="241"/>
      <c r="T31" s="241"/>
      <c r="U31" s="241"/>
      <c r="V31" s="241"/>
      <c r="W31" s="241"/>
      <c r="X31" s="241"/>
      <c r="Y31" s="52"/>
      <c r="Z31" s="16"/>
      <c r="AA31" s="16"/>
      <c r="AB31" s="16"/>
      <c r="AC31" s="16"/>
      <c r="AD31" s="28"/>
      <c r="AE31" s="28"/>
      <c r="AF31" s="16"/>
      <c r="AG31" s="44"/>
      <c r="AH31" s="45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26"/>
      <c r="AT31" s="39"/>
      <c r="AU31" s="40"/>
      <c r="AV31" s="75"/>
      <c r="AW31" s="76"/>
      <c r="AX31" s="76"/>
      <c r="AY31" s="77"/>
      <c r="AZ31" s="177">
        <f>ROUND(ROUND(G24*(1+AX9),0)+V33,0)</f>
        <v>1039</v>
      </c>
      <c r="BA31" s="29"/>
      <c r="BB31" s="185"/>
    </row>
    <row r="32" spans="1:54" s="147" customFormat="1" ht="17.100000000000001" customHeight="1" x14ac:dyDescent="0.15">
      <c r="A32" s="7">
        <v>16</v>
      </c>
      <c r="B32" s="8">
        <v>3716</v>
      </c>
      <c r="C32" s="9" t="s">
        <v>456</v>
      </c>
      <c r="D32" s="56"/>
      <c r="E32" s="56"/>
      <c r="F32" s="56"/>
      <c r="G32" s="56"/>
      <c r="H32" s="126"/>
      <c r="I32" s="126"/>
      <c r="J32" s="126"/>
      <c r="K32" s="14"/>
      <c r="L32" s="14"/>
      <c r="M32" s="14"/>
      <c r="N32" s="14"/>
      <c r="O32" s="242"/>
      <c r="P32" s="243"/>
      <c r="Q32" s="243"/>
      <c r="R32" s="243"/>
      <c r="S32" s="243"/>
      <c r="T32" s="243"/>
      <c r="U32" s="243"/>
      <c r="V32" s="243"/>
      <c r="W32" s="243"/>
      <c r="X32" s="243"/>
      <c r="Y32" s="48"/>
      <c r="Z32" s="19"/>
      <c r="AA32" s="20"/>
      <c r="AB32" s="20"/>
      <c r="AC32" s="20"/>
      <c r="AD32" s="31"/>
      <c r="AE32" s="31"/>
      <c r="AF32" s="117"/>
      <c r="AG32" s="117"/>
      <c r="AH32" s="122"/>
      <c r="AI32" s="43" t="s">
        <v>1545</v>
      </c>
      <c r="AJ32" s="20"/>
      <c r="AK32" s="20"/>
      <c r="AL32" s="20"/>
      <c r="AM32" s="20"/>
      <c r="AN32" s="20"/>
      <c r="AO32" s="20"/>
      <c r="AP32" s="20"/>
      <c r="AQ32" s="20"/>
      <c r="AR32" s="20"/>
      <c r="AS32" s="22" t="s">
        <v>1484</v>
      </c>
      <c r="AT32" s="222">
        <v>1</v>
      </c>
      <c r="AU32" s="223"/>
      <c r="AV32" s="75"/>
      <c r="AW32" s="76"/>
      <c r="AX32" s="76"/>
      <c r="AY32" s="77"/>
      <c r="AZ32" s="177">
        <f>ROUND(ROUND(G24*AT32,0)*(1+AX9),0)+(ROUND(V33*AT32,0))</f>
        <v>1039</v>
      </c>
      <c r="BA32" s="29"/>
      <c r="BB32" s="185"/>
    </row>
    <row r="33" spans="1:54" s="147" customFormat="1" ht="17.100000000000001" customHeight="1" x14ac:dyDescent="0.15">
      <c r="A33" s="7">
        <v>16</v>
      </c>
      <c r="B33" s="8">
        <v>3717</v>
      </c>
      <c r="C33" s="9" t="s">
        <v>330</v>
      </c>
      <c r="D33" s="56"/>
      <c r="E33" s="56"/>
      <c r="F33" s="56"/>
      <c r="G33" s="56"/>
      <c r="H33" s="126"/>
      <c r="I33" s="126"/>
      <c r="J33" s="126"/>
      <c r="K33" s="14"/>
      <c r="L33" s="14"/>
      <c r="M33" s="14"/>
      <c r="N33" s="14"/>
      <c r="O33" s="132"/>
      <c r="P33" s="127"/>
      <c r="Q33" s="127"/>
      <c r="R33" s="127"/>
      <c r="S33" s="127"/>
      <c r="T33" s="127"/>
      <c r="U33" s="127"/>
      <c r="V33" s="240">
        <v>433</v>
      </c>
      <c r="W33" s="240"/>
      <c r="X33" s="14" t="s">
        <v>62</v>
      </c>
      <c r="Y33" s="14"/>
      <c r="Z33" s="112" t="s">
        <v>205</v>
      </c>
      <c r="AA33" s="91"/>
      <c r="AB33" s="91"/>
      <c r="AC33" s="91"/>
      <c r="AD33" s="91"/>
      <c r="AE33" s="91"/>
      <c r="AF33" s="24" t="s">
        <v>1484</v>
      </c>
      <c r="AG33" s="219">
        <v>0.7</v>
      </c>
      <c r="AH33" s="220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26"/>
      <c r="AT33" s="39"/>
      <c r="AU33" s="40"/>
      <c r="AV33" s="75"/>
      <c r="AW33" s="76"/>
      <c r="AX33" s="76"/>
      <c r="AY33" s="77"/>
      <c r="AZ33" s="177">
        <f>ROUND(ROUND($G$24*AG33,0)*(1+$AX$9),0)+(ROUND(V33*AG33,0))</f>
        <v>728</v>
      </c>
      <c r="BA33" s="29"/>
      <c r="BB33" s="185">
        <f t="shared" si="1"/>
        <v>837</v>
      </c>
    </row>
    <row r="34" spans="1:54" s="147" customFormat="1" ht="17.100000000000001" customHeight="1" x14ac:dyDescent="0.15">
      <c r="A34" s="7">
        <v>16</v>
      </c>
      <c r="B34" s="8">
        <v>3719</v>
      </c>
      <c r="C34" s="9" t="s">
        <v>457</v>
      </c>
      <c r="D34" s="215" t="s">
        <v>950</v>
      </c>
      <c r="E34" s="241"/>
      <c r="F34" s="241"/>
      <c r="G34" s="241"/>
      <c r="H34" s="241"/>
      <c r="I34" s="241"/>
      <c r="J34" s="241"/>
      <c r="K34" s="241"/>
      <c r="L34" s="241"/>
      <c r="M34" s="241"/>
      <c r="N34" s="15"/>
      <c r="O34" s="245" t="s">
        <v>185</v>
      </c>
      <c r="P34" s="241"/>
      <c r="Q34" s="241"/>
      <c r="R34" s="241"/>
      <c r="S34" s="241"/>
      <c r="T34" s="241"/>
      <c r="U34" s="241"/>
      <c r="V34" s="241"/>
      <c r="W34" s="241"/>
      <c r="X34" s="241"/>
      <c r="Y34" s="52"/>
      <c r="Z34" s="16"/>
      <c r="AA34" s="16"/>
      <c r="AB34" s="16"/>
      <c r="AC34" s="16"/>
      <c r="AD34" s="28"/>
      <c r="AE34" s="28"/>
      <c r="AF34" s="16"/>
      <c r="AG34" s="44"/>
      <c r="AH34" s="45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26"/>
      <c r="AT34" s="39"/>
      <c r="AU34" s="40"/>
      <c r="AV34" s="75"/>
      <c r="AW34" s="76"/>
      <c r="AX34" s="76"/>
      <c r="AY34" s="77"/>
      <c r="AZ34" s="177">
        <f>ROUND(ROUND(G36*(1+AX9),0)+V36,0)</f>
        <v>963</v>
      </c>
      <c r="BA34" s="29"/>
    </row>
    <row r="35" spans="1:54" s="147" customFormat="1" ht="17.100000000000001" customHeight="1" x14ac:dyDescent="0.15">
      <c r="A35" s="7">
        <v>16</v>
      </c>
      <c r="B35" s="8">
        <v>3720</v>
      </c>
      <c r="C35" s="9" t="s">
        <v>458</v>
      </c>
      <c r="D35" s="242"/>
      <c r="E35" s="243"/>
      <c r="F35" s="243"/>
      <c r="G35" s="243"/>
      <c r="H35" s="243"/>
      <c r="I35" s="243"/>
      <c r="J35" s="243"/>
      <c r="K35" s="243"/>
      <c r="L35" s="243"/>
      <c r="M35" s="243"/>
      <c r="N35" s="125"/>
      <c r="O35" s="242"/>
      <c r="P35" s="243"/>
      <c r="Q35" s="243"/>
      <c r="R35" s="243"/>
      <c r="S35" s="243"/>
      <c r="T35" s="243"/>
      <c r="U35" s="243"/>
      <c r="V35" s="243"/>
      <c r="W35" s="243"/>
      <c r="X35" s="243"/>
      <c r="Y35" s="48"/>
      <c r="Z35" s="19"/>
      <c r="AA35" s="20"/>
      <c r="AB35" s="20"/>
      <c r="AC35" s="20"/>
      <c r="AD35" s="31"/>
      <c r="AE35" s="31"/>
      <c r="AF35" s="117"/>
      <c r="AG35" s="117"/>
      <c r="AH35" s="122"/>
      <c r="AI35" s="43" t="s">
        <v>1545</v>
      </c>
      <c r="AJ35" s="20"/>
      <c r="AK35" s="20"/>
      <c r="AL35" s="20"/>
      <c r="AM35" s="20"/>
      <c r="AN35" s="20"/>
      <c r="AO35" s="20"/>
      <c r="AP35" s="20"/>
      <c r="AQ35" s="20"/>
      <c r="AR35" s="20"/>
      <c r="AS35" s="22" t="s">
        <v>1484</v>
      </c>
      <c r="AT35" s="222">
        <v>1</v>
      </c>
      <c r="AU35" s="223"/>
      <c r="AV35" s="75"/>
      <c r="AW35" s="76"/>
      <c r="AX35" s="76"/>
      <c r="AY35" s="77"/>
      <c r="AZ35" s="177">
        <f>ROUND(ROUND(G36*AT35,0)*(1+AX9),0)+(ROUND(V36*AT35,0))</f>
        <v>963</v>
      </c>
      <c r="BA35" s="29"/>
    </row>
    <row r="36" spans="1:54" s="147" customFormat="1" ht="17.100000000000001" customHeight="1" x14ac:dyDescent="0.15">
      <c r="A36" s="7">
        <v>16</v>
      </c>
      <c r="B36" s="8">
        <v>3721</v>
      </c>
      <c r="C36" s="9" t="s">
        <v>331</v>
      </c>
      <c r="D36" s="55"/>
      <c r="E36" s="56"/>
      <c r="F36" s="127"/>
      <c r="G36" s="221">
        <f>'移動支援(伴う、合成夜間１)'!G36:H36</f>
        <v>587</v>
      </c>
      <c r="H36" s="221"/>
      <c r="I36" s="14" t="s">
        <v>62</v>
      </c>
      <c r="J36" s="14"/>
      <c r="K36" s="24"/>
      <c r="L36" s="27"/>
      <c r="M36" s="27"/>
      <c r="N36" s="125"/>
      <c r="O36" s="127"/>
      <c r="P36" s="127"/>
      <c r="Q36" s="127"/>
      <c r="R36" s="127"/>
      <c r="S36" s="127"/>
      <c r="T36" s="127"/>
      <c r="U36" s="127"/>
      <c r="V36" s="240">
        <v>82</v>
      </c>
      <c r="W36" s="240"/>
      <c r="X36" s="14" t="s">
        <v>62</v>
      </c>
      <c r="Y36" s="14"/>
      <c r="Z36" s="112" t="s">
        <v>205</v>
      </c>
      <c r="AA36" s="91"/>
      <c r="AB36" s="91"/>
      <c r="AC36" s="91"/>
      <c r="AD36" s="91"/>
      <c r="AE36" s="91"/>
      <c r="AF36" s="24" t="s">
        <v>1484</v>
      </c>
      <c r="AG36" s="219">
        <v>0.7</v>
      </c>
      <c r="AH36" s="220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26"/>
      <c r="AT36" s="39"/>
      <c r="AU36" s="40"/>
      <c r="AV36" s="75"/>
      <c r="AW36" s="76"/>
      <c r="AX36" s="76"/>
      <c r="AY36" s="77"/>
      <c r="AZ36" s="177">
        <f>ROUND(ROUND($G$36*AG36,0)*(1+$AX$9),0)+(ROUND(V36*AG36,0))</f>
        <v>674</v>
      </c>
      <c r="BA36" s="29"/>
      <c r="BB36" s="185">
        <f>$G$36+V36</f>
        <v>669</v>
      </c>
    </row>
    <row r="37" spans="1:54" s="147" customFormat="1" ht="17.100000000000001" customHeight="1" x14ac:dyDescent="0.15">
      <c r="A37" s="7">
        <v>16</v>
      </c>
      <c r="B37" s="8">
        <v>3723</v>
      </c>
      <c r="C37" s="9" t="s">
        <v>459</v>
      </c>
      <c r="D37" s="55"/>
      <c r="E37" s="56"/>
      <c r="F37" s="56"/>
      <c r="G37" s="56"/>
      <c r="H37" s="126"/>
      <c r="I37" s="126"/>
      <c r="J37" s="126"/>
      <c r="K37" s="14"/>
      <c r="L37" s="14"/>
      <c r="M37" s="14"/>
      <c r="N37" s="18"/>
      <c r="O37" s="245" t="s">
        <v>186</v>
      </c>
      <c r="P37" s="241"/>
      <c r="Q37" s="241"/>
      <c r="R37" s="241"/>
      <c r="S37" s="241"/>
      <c r="T37" s="241"/>
      <c r="U37" s="241"/>
      <c r="V37" s="241"/>
      <c r="W37" s="241"/>
      <c r="X37" s="241"/>
      <c r="Y37" s="52"/>
      <c r="Z37" s="16"/>
      <c r="AA37" s="16"/>
      <c r="AB37" s="16"/>
      <c r="AC37" s="16"/>
      <c r="AD37" s="28"/>
      <c r="AE37" s="28"/>
      <c r="AF37" s="16"/>
      <c r="AG37" s="44"/>
      <c r="AH37" s="45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26"/>
      <c r="AT37" s="39"/>
      <c r="AU37" s="40"/>
      <c r="AV37" s="75"/>
      <c r="AW37" s="76"/>
      <c r="AX37" s="76"/>
      <c r="AY37" s="77"/>
      <c r="AZ37" s="177">
        <f>ROUND(ROUND(G36*(1+AX9),0)+V39,0)</f>
        <v>1048</v>
      </c>
      <c r="BA37" s="29"/>
      <c r="BB37" s="185"/>
    </row>
    <row r="38" spans="1:54" s="147" customFormat="1" ht="17.100000000000001" customHeight="1" x14ac:dyDescent="0.15">
      <c r="A38" s="7">
        <v>16</v>
      </c>
      <c r="B38" s="8">
        <v>3724</v>
      </c>
      <c r="C38" s="9" t="s">
        <v>460</v>
      </c>
      <c r="D38" s="56"/>
      <c r="E38" s="56"/>
      <c r="F38" s="56"/>
      <c r="G38" s="56"/>
      <c r="H38" s="126"/>
      <c r="I38" s="126"/>
      <c r="J38" s="126"/>
      <c r="K38" s="14"/>
      <c r="L38" s="14"/>
      <c r="M38" s="14"/>
      <c r="N38" s="18"/>
      <c r="O38" s="242"/>
      <c r="P38" s="243"/>
      <c r="Q38" s="243"/>
      <c r="R38" s="243"/>
      <c r="S38" s="243"/>
      <c r="T38" s="243"/>
      <c r="U38" s="243"/>
      <c r="V38" s="243"/>
      <c r="W38" s="243"/>
      <c r="X38" s="243"/>
      <c r="Y38" s="48"/>
      <c r="Z38" s="19"/>
      <c r="AA38" s="20"/>
      <c r="AB38" s="20"/>
      <c r="AC38" s="20"/>
      <c r="AD38" s="31"/>
      <c r="AE38" s="31"/>
      <c r="AF38" s="117"/>
      <c r="AG38" s="117"/>
      <c r="AH38" s="122"/>
      <c r="AI38" s="43" t="s">
        <v>1545</v>
      </c>
      <c r="AJ38" s="20"/>
      <c r="AK38" s="20"/>
      <c r="AL38" s="20"/>
      <c r="AM38" s="20"/>
      <c r="AN38" s="20"/>
      <c r="AO38" s="20"/>
      <c r="AP38" s="20"/>
      <c r="AQ38" s="20"/>
      <c r="AR38" s="20"/>
      <c r="AS38" s="22" t="s">
        <v>1484</v>
      </c>
      <c r="AT38" s="222">
        <v>1</v>
      </c>
      <c r="AU38" s="223"/>
      <c r="AV38" s="75"/>
      <c r="AW38" s="76"/>
      <c r="AX38" s="76"/>
      <c r="AY38" s="77"/>
      <c r="AZ38" s="177">
        <f>ROUND(ROUND(G36*AT38,0)*(1+AX9),0)+(ROUND(V39*AT38,0))</f>
        <v>1048</v>
      </c>
      <c r="BA38" s="29"/>
      <c r="BB38" s="185"/>
    </row>
    <row r="39" spans="1:54" s="147" customFormat="1" ht="17.100000000000001" customHeight="1" x14ac:dyDescent="0.15">
      <c r="A39" s="7">
        <v>16</v>
      </c>
      <c r="B39" s="8">
        <v>3725</v>
      </c>
      <c r="C39" s="9" t="s">
        <v>332</v>
      </c>
      <c r="D39" s="56"/>
      <c r="E39" s="56"/>
      <c r="F39" s="56"/>
      <c r="G39" s="56"/>
      <c r="H39" s="126"/>
      <c r="I39" s="126"/>
      <c r="J39" s="126"/>
      <c r="K39" s="14"/>
      <c r="L39" s="14"/>
      <c r="M39" s="14"/>
      <c r="N39" s="18"/>
      <c r="O39" s="127"/>
      <c r="P39" s="127"/>
      <c r="Q39" s="127"/>
      <c r="R39" s="127"/>
      <c r="S39" s="127"/>
      <c r="T39" s="127"/>
      <c r="U39" s="127"/>
      <c r="V39" s="240">
        <v>167</v>
      </c>
      <c r="W39" s="240"/>
      <c r="X39" s="14" t="s">
        <v>62</v>
      </c>
      <c r="Y39" s="14"/>
      <c r="Z39" s="112" t="s">
        <v>205</v>
      </c>
      <c r="AA39" s="91"/>
      <c r="AB39" s="91"/>
      <c r="AC39" s="91"/>
      <c r="AD39" s="91"/>
      <c r="AE39" s="91"/>
      <c r="AF39" s="24" t="s">
        <v>1484</v>
      </c>
      <c r="AG39" s="219">
        <v>0.7</v>
      </c>
      <c r="AH39" s="220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26"/>
      <c r="AT39" s="39"/>
      <c r="AU39" s="40"/>
      <c r="AV39" s="75"/>
      <c r="AW39" s="76"/>
      <c r="AX39" s="76"/>
      <c r="AY39" s="77"/>
      <c r="AZ39" s="177">
        <f>ROUND(ROUND($G$36*AG39,0)*(1+$AX$9),0)+(ROUND(V39*AG39,0))</f>
        <v>734</v>
      </c>
      <c r="BA39" s="29"/>
      <c r="BB39" s="185">
        <f t="shared" ref="BB39:BB42" si="2">$G$36+V39</f>
        <v>754</v>
      </c>
    </row>
    <row r="40" spans="1:54" s="147" customFormat="1" ht="17.100000000000001" customHeight="1" x14ac:dyDescent="0.15">
      <c r="A40" s="7">
        <v>16</v>
      </c>
      <c r="B40" s="8">
        <v>3727</v>
      </c>
      <c r="C40" s="9" t="s">
        <v>461</v>
      </c>
      <c r="D40" s="56"/>
      <c r="E40" s="56"/>
      <c r="F40" s="56"/>
      <c r="G40" s="56"/>
      <c r="H40" s="126"/>
      <c r="I40" s="126"/>
      <c r="J40" s="126"/>
      <c r="K40" s="14"/>
      <c r="L40" s="14"/>
      <c r="M40" s="14"/>
      <c r="N40" s="14"/>
      <c r="O40" s="245" t="s">
        <v>187</v>
      </c>
      <c r="P40" s="241"/>
      <c r="Q40" s="241"/>
      <c r="R40" s="241"/>
      <c r="S40" s="241"/>
      <c r="T40" s="241"/>
      <c r="U40" s="241"/>
      <c r="V40" s="241"/>
      <c r="W40" s="241"/>
      <c r="X40" s="241"/>
      <c r="Y40" s="52"/>
      <c r="Z40" s="16"/>
      <c r="AA40" s="16"/>
      <c r="AB40" s="16"/>
      <c r="AC40" s="16"/>
      <c r="AD40" s="28"/>
      <c r="AE40" s="28"/>
      <c r="AF40" s="16"/>
      <c r="AG40" s="44"/>
      <c r="AH40" s="45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26"/>
      <c r="AT40" s="39"/>
      <c r="AU40" s="40"/>
      <c r="AV40" s="75"/>
      <c r="AW40" s="76"/>
      <c r="AX40" s="76"/>
      <c r="AY40" s="77"/>
      <c r="AZ40" s="177">
        <f>ROUND(ROUND(G36*(1+AX9),0)+V42,0)</f>
        <v>1131</v>
      </c>
      <c r="BA40" s="29"/>
      <c r="BB40" s="185"/>
    </row>
    <row r="41" spans="1:54" s="147" customFormat="1" ht="17.100000000000001" customHeight="1" x14ac:dyDescent="0.15">
      <c r="A41" s="7">
        <v>16</v>
      </c>
      <c r="B41" s="8">
        <v>3728</v>
      </c>
      <c r="C41" s="9" t="s">
        <v>462</v>
      </c>
      <c r="D41" s="56"/>
      <c r="E41" s="56"/>
      <c r="F41" s="56"/>
      <c r="G41" s="56"/>
      <c r="H41" s="126"/>
      <c r="I41" s="126"/>
      <c r="J41" s="126"/>
      <c r="K41" s="14"/>
      <c r="L41" s="14"/>
      <c r="M41" s="14"/>
      <c r="N41" s="14"/>
      <c r="O41" s="242"/>
      <c r="P41" s="243"/>
      <c r="Q41" s="243"/>
      <c r="R41" s="243"/>
      <c r="S41" s="243"/>
      <c r="T41" s="243"/>
      <c r="U41" s="243"/>
      <c r="V41" s="243"/>
      <c r="W41" s="243"/>
      <c r="X41" s="243"/>
      <c r="Y41" s="48"/>
      <c r="Z41" s="19"/>
      <c r="AA41" s="20"/>
      <c r="AB41" s="20"/>
      <c r="AC41" s="20"/>
      <c r="AD41" s="31"/>
      <c r="AE41" s="31"/>
      <c r="AF41" s="117"/>
      <c r="AG41" s="117"/>
      <c r="AH41" s="122"/>
      <c r="AI41" s="43" t="s">
        <v>1545</v>
      </c>
      <c r="AJ41" s="20"/>
      <c r="AK41" s="20"/>
      <c r="AL41" s="20"/>
      <c r="AM41" s="20"/>
      <c r="AN41" s="20"/>
      <c r="AO41" s="20"/>
      <c r="AP41" s="20"/>
      <c r="AQ41" s="20"/>
      <c r="AR41" s="20"/>
      <c r="AS41" s="22" t="s">
        <v>1484</v>
      </c>
      <c r="AT41" s="222">
        <v>1</v>
      </c>
      <c r="AU41" s="223"/>
      <c r="AV41" s="75"/>
      <c r="AW41" s="76"/>
      <c r="AX41" s="76"/>
      <c r="AY41" s="77"/>
      <c r="AZ41" s="177">
        <f>ROUND(ROUND(G36*AT41,0)*(1+AX9),0)+(ROUND(V42*AT41,0))</f>
        <v>1131</v>
      </c>
      <c r="BA41" s="29"/>
      <c r="BB41" s="185"/>
    </row>
    <row r="42" spans="1:54" s="147" customFormat="1" ht="17.100000000000001" customHeight="1" x14ac:dyDescent="0.15">
      <c r="A42" s="7">
        <v>16</v>
      </c>
      <c r="B42" s="8">
        <v>3729</v>
      </c>
      <c r="C42" s="9" t="s">
        <v>333</v>
      </c>
      <c r="D42" s="56"/>
      <c r="E42" s="56"/>
      <c r="F42" s="56"/>
      <c r="G42" s="56"/>
      <c r="H42" s="126"/>
      <c r="I42" s="126"/>
      <c r="J42" s="126"/>
      <c r="K42" s="14"/>
      <c r="L42" s="14"/>
      <c r="M42" s="14"/>
      <c r="N42" s="14"/>
      <c r="O42" s="132"/>
      <c r="P42" s="127"/>
      <c r="Q42" s="127"/>
      <c r="R42" s="127"/>
      <c r="S42" s="127"/>
      <c r="T42" s="127"/>
      <c r="U42" s="127"/>
      <c r="V42" s="240">
        <v>250</v>
      </c>
      <c r="W42" s="240"/>
      <c r="X42" s="14" t="s">
        <v>62</v>
      </c>
      <c r="Y42" s="14"/>
      <c r="Z42" s="112" t="s">
        <v>205</v>
      </c>
      <c r="AA42" s="91"/>
      <c r="AB42" s="91"/>
      <c r="AC42" s="91"/>
      <c r="AD42" s="91"/>
      <c r="AE42" s="91"/>
      <c r="AF42" s="24" t="s">
        <v>1484</v>
      </c>
      <c r="AG42" s="219">
        <v>0.7</v>
      </c>
      <c r="AH42" s="220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26"/>
      <c r="AT42" s="39"/>
      <c r="AU42" s="40"/>
      <c r="AV42" s="75"/>
      <c r="AW42" s="76"/>
      <c r="AX42" s="76"/>
      <c r="AY42" s="77"/>
      <c r="AZ42" s="177">
        <f>ROUND(ROUND($G$36*AG42,0)*(1+$AX$9),0)+(ROUND(V42*AG42,0))</f>
        <v>792</v>
      </c>
      <c r="BA42" s="29"/>
      <c r="BB42" s="185">
        <f t="shared" si="2"/>
        <v>837</v>
      </c>
    </row>
    <row r="43" spans="1:54" s="147" customFormat="1" ht="17.100000000000001" customHeight="1" x14ac:dyDescent="0.15">
      <c r="A43" s="7">
        <v>16</v>
      </c>
      <c r="B43" s="8">
        <v>3731</v>
      </c>
      <c r="C43" s="9" t="s">
        <v>463</v>
      </c>
      <c r="D43" s="215" t="s">
        <v>951</v>
      </c>
      <c r="E43" s="241"/>
      <c r="F43" s="241"/>
      <c r="G43" s="241"/>
      <c r="H43" s="241"/>
      <c r="I43" s="241"/>
      <c r="J43" s="241"/>
      <c r="K43" s="241"/>
      <c r="L43" s="241"/>
      <c r="M43" s="241"/>
      <c r="N43" s="15"/>
      <c r="O43" s="245" t="s">
        <v>185</v>
      </c>
      <c r="P43" s="241"/>
      <c r="Q43" s="241"/>
      <c r="R43" s="241"/>
      <c r="S43" s="241"/>
      <c r="T43" s="241"/>
      <c r="U43" s="241"/>
      <c r="V43" s="241"/>
      <c r="W43" s="241"/>
      <c r="X43" s="241"/>
      <c r="Y43" s="52"/>
      <c r="Z43" s="16"/>
      <c r="AA43" s="16"/>
      <c r="AB43" s="16"/>
      <c r="AC43" s="16"/>
      <c r="AD43" s="28"/>
      <c r="AE43" s="28"/>
      <c r="AF43" s="16"/>
      <c r="AG43" s="44"/>
      <c r="AH43" s="45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26"/>
      <c r="AT43" s="39"/>
      <c r="AU43" s="40"/>
      <c r="AV43" s="75"/>
      <c r="AW43" s="76"/>
      <c r="AX43" s="76"/>
      <c r="AY43" s="77"/>
      <c r="AZ43" s="177">
        <f>ROUND(ROUND(G45*(1+AX9),0)+V45,0)</f>
        <v>1089</v>
      </c>
      <c r="BA43" s="29"/>
    </row>
    <row r="44" spans="1:54" s="147" customFormat="1" ht="17.100000000000001" customHeight="1" x14ac:dyDescent="0.15">
      <c r="A44" s="7">
        <v>16</v>
      </c>
      <c r="B44" s="8">
        <v>3732</v>
      </c>
      <c r="C44" s="9" t="s">
        <v>464</v>
      </c>
      <c r="D44" s="242"/>
      <c r="E44" s="243"/>
      <c r="F44" s="243"/>
      <c r="G44" s="243"/>
      <c r="H44" s="243"/>
      <c r="I44" s="243"/>
      <c r="J44" s="243"/>
      <c r="K44" s="243"/>
      <c r="L44" s="243"/>
      <c r="M44" s="243"/>
      <c r="N44" s="125"/>
      <c r="O44" s="242"/>
      <c r="P44" s="243"/>
      <c r="Q44" s="243"/>
      <c r="R44" s="243"/>
      <c r="S44" s="243"/>
      <c r="T44" s="243"/>
      <c r="U44" s="243"/>
      <c r="V44" s="243"/>
      <c r="W44" s="243"/>
      <c r="X44" s="243"/>
      <c r="Y44" s="48"/>
      <c r="Z44" s="19"/>
      <c r="AA44" s="20"/>
      <c r="AB44" s="20"/>
      <c r="AC44" s="20"/>
      <c r="AD44" s="31"/>
      <c r="AE44" s="31"/>
      <c r="AF44" s="117"/>
      <c r="AG44" s="117"/>
      <c r="AH44" s="122"/>
      <c r="AI44" s="43" t="s">
        <v>1545</v>
      </c>
      <c r="AJ44" s="20"/>
      <c r="AK44" s="20"/>
      <c r="AL44" s="20"/>
      <c r="AM44" s="20"/>
      <c r="AN44" s="20"/>
      <c r="AO44" s="20"/>
      <c r="AP44" s="20"/>
      <c r="AQ44" s="20"/>
      <c r="AR44" s="20"/>
      <c r="AS44" s="22" t="s">
        <v>1484</v>
      </c>
      <c r="AT44" s="222">
        <v>1</v>
      </c>
      <c r="AU44" s="223"/>
      <c r="AV44" s="75"/>
      <c r="AW44" s="76"/>
      <c r="AX44" s="76"/>
      <c r="AY44" s="77"/>
      <c r="AZ44" s="177">
        <f>ROUND(ROUND(G45*AT44,0)*(1+AX9),0)+(ROUND(V45*AT44,0))</f>
        <v>1089</v>
      </c>
      <c r="BA44" s="29"/>
    </row>
    <row r="45" spans="1:54" s="147" customFormat="1" ht="17.100000000000001" customHeight="1" x14ac:dyDescent="0.15">
      <c r="A45" s="7">
        <v>16</v>
      </c>
      <c r="B45" s="8">
        <v>3733</v>
      </c>
      <c r="C45" s="9" t="s">
        <v>334</v>
      </c>
      <c r="D45" s="55"/>
      <c r="E45" s="56"/>
      <c r="F45" s="127"/>
      <c r="G45" s="221">
        <f>'移動支援(伴う、合成夜間１)'!G45:H45</f>
        <v>669</v>
      </c>
      <c r="H45" s="221"/>
      <c r="I45" s="14" t="s">
        <v>62</v>
      </c>
      <c r="J45" s="14"/>
      <c r="K45" s="24"/>
      <c r="L45" s="27"/>
      <c r="M45" s="27"/>
      <c r="N45" s="125"/>
      <c r="O45" s="127"/>
      <c r="P45" s="127"/>
      <c r="Q45" s="127"/>
      <c r="R45" s="127"/>
      <c r="S45" s="127"/>
      <c r="T45" s="127"/>
      <c r="U45" s="127"/>
      <c r="V45" s="240">
        <v>85</v>
      </c>
      <c r="W45" s="240"/>
      <c r="X45" s="14" t="s">
        <v>62</v>
      </c>
      <c r="Y45" s="14"/>
      <c r="Z45" s="112" t="s">
        <v>205</v>
      </c>
      <c r="AA45" s="91"/>
      <c r="AB45" s="91"/>
      <c r="AC45" s="91"/>
      <c r="AD45" s="91"/>
      <c r="AE45" s="91"/>
      <c r="AF45" s="24" t="s">
        <v>1484</v>
      </c>
      <c r="AG45" s="219">
        <v>0.7</v>
      </c>
      <c r="AH45" s="220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26"/>
      <c r="AT45" s="39"/>
      <c r="AU45" s="40"/>
      <c r="AV45" s="75"/>
      <c r="AW45" s="76"/>
      <c r="AX45" s="76"/>
      <c r="AY45" s="77"/>
      <c r="AZ45" s="177">
        <f>ROUND(ROUND($G$45*AG45,0)*(1+$AX$9),0)+(ROUND(V45*AG45,0))</f>
        <v>762</v>
      </c>
      <c r="BA45" s="29"/>
      <c r="BB45" s="185">
        <f>$G$45+V45</f>
        <v>754</v>
      </c>
    </row>
    <row r="46" spans="1:54" s="147" customFormat="1" ht="17.100000000000001" customHeight="1" x14ac:dyDescent="0.15">
      <c r="A46" s="7">
        <v>16</v>
      </c>
      <c r="B46" s="8">
        <v>3735</v>
      </c>
      <c r="C46" s="9" t="s">
        <v>465</v>
      </c>
      <c r="D46" s="55"/>
      <c r="E46" s="56"/>
      <c r="F46" s="56"/>
      <c r="G46" s="56"/>
      <c r="H46" s="126"/>
      <c r="I46" s="126"/>
      <c r="J46" s="126"/>
      <c r="K46" s="14"/>
      <c r="L46" s="14"/>
      <c r="M46" s="14"/>
      <c r="N46" s="18"/>
      <c r="O46" s="245" t="s">
        <v>186</v>
      </c>
      <c r="P46" s="241"/>
      <c r="Q46" s="241"/>
      <c r="R46" s="241"/>
      <c r="S46" s="241"/>
      <c r="T46" s="241"/>
      <c r="U46" s="241"/>
      <c r="V46" s="241"/>
      <c r="W46" s="241"/>
      <c r="X46" s="241"/>
      <c r="Y46" s="52"/>
      <c r="Z46" s="16"/>
      <c r="AA46" s="16"/>
      <c r="AB46" s="16"/>
      <c r="AC46" s="16"/>
      <c r="AD46" s="28"/>
      <c r="AE46" s="28"/>
      <c r="AF46" s="16"/>
      <c r="AG46" s="44"/>
      <c r="AH46" s="45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26"/>
      <c r="AT46" s="39"/>
      <c r="AU46" s="40"/>
      <c r="AV46" s="75"/>
      <c r="AW46" s="76"/>
      <c r="AX46" s="76"/>
      <c r="AY46" s="77"/>
      <c r="AZ46" s="177">
        <f>ROUND(ROUND(G45*(1+AX9),0)+V48,0)</f>
        <v>1172</v>
      </c>
      <c r="BA46" s="29"/>
      <c r="BB46" s="185"/>
    </row>
    <row r="47" spans="1:54" s="147" customFormat="1" ht="17.100000000000001" customHeight="1" x14ac:dyDescent="0.15">
      <c r="A47" s="7">
        <v>16</v>
      </c>
      <c r="B47" s="8">
        <v>3736</v>
      </c>
      <c r="C47" s="9" t="s">
        <v>466</v>
      </c>
      <c r="D47" s="56"/>
      <c r="E47" s="56"/>
      <c r="F47" s="56"/>
      <c r="G47" s="56"/>
      <c r="H47" s="126"/>
      <c r="I47" s="126"/>
      <c r="J47" s="126"/>
      <c r="K47" s="14"/>
      <c r="L47" s="14"/>
      <c r="M47" s="14"/>
      <c r="N47" s="18"/>
      <c r="O47" s="242"/>
      <c r="P47" s="243"/>
      <c r="Q47" s="243"/>
      <c r="R47" s="243"/>
      <c r="S47" s="243"/>
      <c r="T47" s="243"/>
      <c r="U47" s="243"/>
      <c r="V47" s="243"/>
      <c r="W47" s="243"/>
      <c r="X47" s="243"/>
      <c r="Y47" s="48"/>
      <c r="Z47" s="19"/>
      <c r="AA47" s="20"/>
      <c r="AB47" s="20"/>
      <c r="AC47" s="20"/>
      <c r="AD47" s="31"/>
      <c r="AE47" s="31"/>
      <c r="AF47" s="117"/>
      <c r="AG47" s="117"/>
      <c r="AH47" s="122"/>
      <c r="AI47" s="43" t="s">
        <v>1545</v>
      </c>
      <c r="AJ47" s="20"/>
      <c r="AK47" s="20"/>
      <c r="AL47" s="20"/>
      <c r="AM47" s="20"/>
      <c r="AN47" s="20"/>
      <c r="AO47" s="20"/>
      <c r="AP47" s="20"/>
      <c r="AQ47" s="20"/>
      <c r="AR47" s="20"/>
      <c r="AS47" s="22" t="s">
        <v>1484</v>
      </c>
      <c r="AT47" s="222">
        <v>1</v>
      </c>
      <c r="AU47" s="223"/>
      <c r="AV47" s="75"/>
      <c r="AW47" s="76"/>
      <c r="AX47" s="76"/>
      <c r="AY47" s="77"/>
      <c r="AZ47" s="177">
        <f>ROUND(ROUND(G45*AT47,0)*(1+AX9),0)+(ROUND(V48*AT47,0))</f>
        <v>1172</v>
      </c>
      <c r="BA47" s="29"/>
      <c r="BB47" s="185"/>
    </row>
    <row r="48" spans="1:54" s="147" customFormat="1" ht="17.100000000000001" customHeight="1" x14ac:dyDescent="0.15">
      <c r="A48" s="7">
        <v>16</v>
      </c>
      <c r="B48" s="8">
        <v>3737</v>
      </c>
      <c r="C48" s="9" t="s">
        <v>335</v>
      </c>
      <c r="D48" s="56"/>
      <c r="E48" s="56"/>
      <c r="F48" s="56"/>
      <c r="G48" s="56"/>
      <c r="H48" s="126"/>
      <c r="I48" s="126"/>
      <c r="J48" s="126"/>
      <c r="K48" s="14"/>
      <c r="L48" s="14"/>
      <c r="M48" s="14"/>
      <c r="N48" s="18"/>
      <c r="O48" s="127"/>
      <c r="P48" s="127"/>
      <c r="Q48" s="127"/>
      <c r="R48" s="127"/>
      <c r="S48" s="127"/>
      <c r="T48" s="127"/>
      <c r="U48" s="127"/>
      <c r="V48" s="240">
        <v>168</v>
      </c>
      <c r="W48" s="240"/>
      <c r="X48" s="14" t="s">
        <v>62</v>
      </c>
      <c r="Y48" s="14"/>
      <c r="Z48" s="112" t="s">
        <v>205</v>
      </c>
      <c r="AA48" s="91"/>
      <c r="AB48" s="91"/>
      <c r="AC48" s="91"/>
      <c r="AD48" s="91"/>
      <c r="AE48" s="91"/>
      <c r="AF48" s="24" t="s">
        <v>1484</v>
      </c>
      <c r="AG48" s="219">
        <v>0.7</v>
      </c>
      <c r="AH48" s="220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26"/>
      <c r="AT48" s="39"/>
      <c r="AU48" s="40"/>
      <c r="AV48" s="75"/>
      <c r="AW48" s="76"/>
      <c r="AX48" s="76"/>
      <c r="AY48" s="77"/>
      <c r="AZ48" s="177">
        <f>ROUND(ROUND($G$45*AG48,0)*(1+$AX$9),0)+(ROUND(V48*AG48,0))</f>
        <v>820</v>
      </c>
      <c r="BA48" s="29"/>
      <c r="BB48" s="185">
        <f t="shared" ref="BB48" si="3">$G$45+V48</f>
        <v>837</v>
      </c>
    </row>
    <row r="49" spans="1:54" s="147" customFormat="1" ht="17.100000000000001" customHeight="1" x14ac:dyDescent="0.15">
      <c r="A49" s="7">
        <v>16</v>
      </c>
      <c r="B49" s="8">
        <v>3739</v>
      </c>
      <c r="C49" s="9" t="s">
        <v>467</v>
      </c>
      <c r="D49" s="215" t="s">
        <v>544</v>
      </c>
      <c r="E49" s="241"/>
      <c r="F49" s="241"/>
      <c r="G49" s="241"/>
      <c r="H49" s="241"/>
      <c r="I49" s="241"/>
      <c r="J49" s="241"/>
      <c r="K49" s="241"/>
      <c r="L49" s="241"/>
      <c r="M49" s="241"/>
      <c r="N49" s="15"/>
      <c r="O49" s="245" t="s">
        <v>185</v>
      </c>
      <c r="P49" s="241"/>
      <c r="Q49" s="241"/>
      <c r="R49" s="241"/>
      <c r="S49" s="241"/>
      <c r="T49" s="241"/>
      <c r="U49" s="241"/>
      <c r="V49" s="241"/>
      <c r="W49" s="241"/>
      <c r="X49" s="241"/>
      <c r="Y49" s="52"/>
      <c r="Z49" s="16"/>
      <c r="AA49" s="16"/>
      <c r="AB49" s="16"/>
      <c r="AC49" s="16"/>
      <c r="AD49" s="28"/>
      <c r="AE49" s="28"/>
      <c r="AF49" s="16"/>
      <c r="AG49" s="44"/>
      <c r="AH49" s="45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26"/>
      <c r="AT49" s="39"/>
      <c r="AU49" s="40"/>
      <c r="AV49" s="75"/>
      <c r="AW49" s="76"/>
      <c r="AX49" s="76"/>
      <c r="AY49" s="77"/>
      <c r="AZ49" s="177">
        <f>ROUND(ROUND(G51*(1+AX9),0)+V51,0)</f>
        <v>1214</v>
      </c>
      <c r="BA49" s="29"/>
    </row>
    <row r="50" spans="1:54" s="147" customFormat="1" ht="17.100000000000001" customHeight="1" x14ac:dyDescent="0.15">
      <c r="A50" s="7">
        <v>16</v>
      </c>
      <c r="B50" s="8">
        <v>3740</v>
      </c>
      <c r="C50" s="9" t="s">
        <v>468</v>
      </c>
      <c r="D50" s="242"/>
      <c r="E50" s="243"/>
      <c r="F50" s="243"/>
      <c r="G50" s="243"/>
      <c r="H50" s="243"/>
      <c r="I50" s="243"/>
      <c r="J50" s="243"/>
      <c r="K50" s="243"/>
      <c r="L50" s="243"/>
      <c r="M50" s="243"/>
      <c r="N50" s="125"/>
      <c r="O50" s="242"/>
      <c r="P50" s="243"/>
      <c r="Q50" s="243"/>
      <c r="R50" s="243"/>
      <c r="S50" s="243"/>
      <c r="T50" s="243"/>
      <c r="U50" s="243"/>
      <c r="V50" s="243"/>
      <c r="W50" s="243"/>
      <c r="X50" s="243"/>
      <c r="Y50" s="48"/>
      <c r="Z50" s="19"/>
      <c r="AA50" s="20"/>
      <c r="AB50" s="20"/>
      <c r="AC50" s="20"/>
      <c r="AD50" s="31"/>
      <c r="AE50" s="31"/>
      <c r="AF50" s="117"/>
      <c r="AG50" s="117"/>
      <c r="AH50" s="122"/>
      <c r="AI50" s="43" t="s">
        <v>1545</v>
      </c>
      <c r="AJ50" s="20"/>
      <c r="AK50" s="20"/>
      <c r="AL50" s="20"/>
      <c r="AM50" s="20"/>
      <c r="AN50" s="20"/>
      <c r="AO50" s="20"/>
      <c r="AP50" s="20"/>
      <c r="AQ50" s="20"/>
      <c r="AR50" s="20"/>
      <c r="AS50" s="22" t="s">
        <v>1484</v>
      </c>
      <c r="AT50" s="222">
        <v>1</v>
      </c>
      <c r="AU50" s="223"/>
      <c r="AV50" s="75"/>
      <c r="AW50" s="76"/>
      <c r="AX50" s="76"/>
      <c r="AY50" s="77"/>
      <c r="AZ50" s="178">
        <f>ROUND(ROUND(G51*AT50,0)*(1+AX9),0)+(ROUND(V51*AT50,0))</f>
        <v>1214</v>
      </c>
      <c r="BA50" s="29"/>
    </row>
    <row r="51" spans="1:54" s="147" customFormat="1" ht="17.100000000000001" customHeight="1" x14ac:dyDescent="0.15">
      <c r="A51" s="7">
        <v>16</v>
      </c>
      <c r="B51" s="8">
        <v>3741</v>
      </c>
      <c r="C51" s="9" t="s">
        <v>336</v>
      </c>
      <c r="D51" s="57"/>
      <c r="E51" s="58"/>
      <c r="F51" s="129"/>
      <c r="G51" s="230">
        <f>'移動支援(伴う、合成夜間１)'!G51:H51</f>
        <v>754</v>
      </c>
      <c r="H51" s="230"/>
      <c r="I51" s="20" t="s">
        <v>62</v>
      </c>
      <c r="J51" s="20"/>
      <c r="K51" s="22"/>
      <c r="L51" s="59"/>
      <c r="M51" s="59"/>
      <c r="N51" s="133"/>
      <c r="O51" s="129"/>
      <c r="P51" s="129"/>
      <c r="Q51" s="129"/>
      <c r="R51" s="129"/>
      <c r="S51" s="129"/>
      <c r="T51" s="129"/>
      <c r="U51" s="129"/>
      <c r="V51" s="244">
        <v>83</v>
      </c>
      <c r="W51" s="244"/>
      <c r="X51" s="20" t="s">
        <v>62</v>
      </c>
      <c r="Y51" s="20"/>
      <c r="Z51" s="113" t="s">
        <v>205</v>
      </c>
      <c r="AA51" s="108"/>
      <c r="AB51" s="108"/>
      <c r="AC51" s="108"/>
      <c r="AD51" s="108"/>
      <c r="AE51" s="108"/>
      <c r="AF51" s="26" t="s">
        <v>1484</v>
      </c>
      <c r="AG51" s="228">
        <v>0.7</v>
      </c>
      <c r="AH51" s="229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26"/>
      <c r="AT51" s="39"/>
      <c r="AU51" s="40"/>
      <c r="AV51" s="78"/>
      <c r="AW51" s="79"/>
      <c r="AX51" s="79"/>
      <c r="AY51" s="80"/>
      <c r="AZ51" s="178">
        <f>ROUND(ROUND($G$51*AG51,0)*(1+$AX$9),0)+(ROUND(V51*AG51,0))</f>
        <v>850</v>
      </c>
      <c r="BA51" s="41"/>
      <c r="BB51" s="185">
        <f>G51+V51</f>
        <v>837</v>
      </c>
    </row>
    <row r="52" spans="1:54" ht="17.100000000000001" customHeight="1" x14ac:dyDescent="0.15">
      <c r="A52" s="1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</row>
    <row r="53" spans="1:54" ht="17.100000000000001" customHeight="1" x14ac:dyDescent="0.15">
      <c r="A53" s="1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</row>
    <row r="54" spans="1:54" s="147" customFormat="1" ht="17.100000000000001" customHeight="1" x14ac:dyDescent="0.15">
      <c r="A54" s="25"/>
      <c r="B54" s="25"/>
      <c r="C54" s="14"/>
      <c r="D54" s="14"/>
      <c r="E54" s="14"/>
      <c r="F54" s="14"/>
      <c r="G54" s="14"/>
      <c r="H54" s="14"/>
      <c r="I54" s="14"/>
      <c r="J54" s="32"/>
      <c r="K54" s="14"/>
      <c r="L54" s="14"/>
      <c r="M54" s="14"/>
      <c r="N54" s="14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4"/>
      <c r="AA54" s="14"/>
      <c r="AB54" s="14"/>
      <c r="AC54" s="14"/>
      <c r="AD54" s="14"/>
      <c r="AE54" s="24"/>
      <c r="AF54" s="14"/>
      <c r="AG54" s="27"/>
      <c r="AH54" s="30"/>
      <c r="AI54" s="14"/>
      <c r="AJ54" s="14"/>
      <c r="AK54" s="14"/>
      <c r="AL54" s="27"/>
      <c r="AM54" s="30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4"/>
      <c r="BA54" s="116"/>
    </row>
    <row r="55" spans="1:54" s="147" customFormat="1" ht="17.100000000000001" customHeight="1" x14ac:dyDescent="0.15">
      <c r="A55" s="25"/>
      <c r="B55" s="2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4"/>
      <c r="AA55" s="14"/>
      <c r="AB55" s="14"/>
      <c r="AC55" s="14"/>
      <c r="AD55" s="14"/>
      <c r="AE55" s="24"/>
      <c r="AF55" s="14"/>
      <c r="AG55" s="24"/>
      <c r="AH55" s="30"/>
      <c r="AI55" s="14"/>
      <c r="AJ55" s="14"/>
      <c r="AK55" s="14"/>
      <c r="AL55" s="27"/>
      <c r="AM55" s="30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4"/>
      <c r="BA55" s="116"/>
    </row>
    <row r="56" spans="1:54" s="147" customFormat="1" ht="17.100000000000001" customHeight="1" x14ac:dyDescent="0.15">
      <c r="A56" s="25"/>
      <c r="B56" s="2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4"/>
      <c r="AA56" s="14"/>
      <c r="AB56" s="14"/>
      <c r="AC56" s="14"/>
      <c r="AD56" s="14"/>
      <c r="AE56" s="24"/>
      <c r="AF56" s="14"/>
      <c r="AG56" s="24"/>
      <c r="AH56" s="30"/>
      <c r="AI56" s="14"/>
      <c r="AJ56" s="14"/>
      <c r="AK56" s="14"/>
      <c r="AL56" s="13"/>
      <c r="AM56" s="13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34"/>
      <c r="BA56" s="116"/>
    </row>
    <row r="57" spans="1:54" s="147" customFormat="1" ht="17.100000000000001" customHeight="1" x14ac:dyDescent="0.15">
      <c r="A57" s="25"/>
      <c r="B57" s="2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4"/>
      <c r="AA57" s="14"/>
      <c r="AB57" s="14"/>
      <c r="AC57" s="14"/>
      <c r="AD57" s="35"/>
      <c r="AE57" s="150"/>
      <c r="AF57" s="116"/>
      <c r="AG57" s="150"/>
      <c r="AH57" s="30"/>
      <c r="AI57" s="14"/>
      <c r="AJ57" s="14"/>
      <c r="AK57" s="14"/>
      <c r="AL57" s="27"/>
      <c r="AM57" s="30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4"/>
      <c r="BA57" s="116"/>
    </row>
    <row r="58" spans="1:54" s="147" customFormat="1" ht="17.100000000000001" customHeight="1" x14ac:dyDescent="0.15">
      <c r="A58" s="25"/>
      <c r="B58" s="2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4"/>
      <c r="AA58" s="14"/>
      <c r="AB58" s="14"/>
      <c r="AC58" s="14"/>
      <c r="AD58" s="24"/>
      <c r="AE58" s="27"/>
      <c r="AF58" s="14"/>
      <c r="AG58" s="24"/>
      <c r="AH58" s="30"/>
      <c r="AI58" s="14"/>
      <c r="AJ58" s="14"/>
      <c r="AK58" s="14"/>
      <c r="AL58" s="27"/>
      <c r="AM58" s="30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4"/>
      <c r="BA58" s="116"/>
    </row>
    <row r="59" spans="1:54" s="147" customFormat="1" ht="17.100000000000001" customHeight="1" x14ac:dyDescent="0.15">
      <c r="A59" s="25"/>
      <c r="B59" s="2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4"/>
      <c r="AA59" s="14"/>
      <c r="AB59" s="14"/>
      <c r="AC59" s="14"/>
      <c r="AD59" s="14"/>
      <c r="AE59" s="24"/>
      <c r="AF59" s="14"/>
      <c r="AG59" s="24"/>
      <c r="AH59" s="30"/>
      <c r="AI59" s="14"/>
      <c r="AJ59" s="14"/>
      <c r="AK59" s="14"/>
      <c r="AL59" s="13"/>
      <c r="AM59" s="13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34"/>
      <c r="BA59" s="116"/>
    </row>
    <row r="60" spans="1:54" s="147" customFormat="1" ht="17.100000000000001" customHeight="1" x14ac:dyDescent="0.15">
      <c r="A60" s="25"/>
      <c r="B60" s="2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4"/>
      <c r="AA60" s="14"/>
      <c r="AB60" s="14"/>
      <c r="AC60" s="14"/>
      <c r="AD60" s="14"/>
      <c r="AE60" s="24"/>
      <c r="AF60" s="14"/>
      <c r="AG60" s="27"/>
      <c r="AH60" s="30"/>
      <c r="AI60" s="14"/>
      <c r="AJ60" s="14"/>
      <c r="AK60" s="14"/>
      <c r="AL60" s="27"/>
      <c r="AM60" s="30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4"/>
      <c r="BA60" s="116"/>
    </row>
    <row r="61" spans="1:54" ht="17.100000000000001" customHeight="1" x14ac:dyDescent="0.15"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</row>
    <row r="62" spans="1:54" ht="17.100000000000001" customHeight="1" x14ac:dyDescent="0.15"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</row>
    <row r="63" spans="1:54" ht="17.100000000000001" customHeight="1" x14ac:dyDescent="0.15"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</row>
    <row r="64" spans="1:54" ht="17.100000000000001" customHeight="1" x14ac:dyDescent="0.15"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15:25" ht="17.100000000000001" customHeight="1" x14ac:dyDescent="0.15"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</row>
    <row r="66" spans="15:25" ht="17.100000000000001" customHeight="1" x14ac:dyDescent="0.15"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</row>
    <row r="67" spans="15:25" ht="17.100000000000001" customHeight="1" x14ac:dyDescent="0.15"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spans="15:25" ht="17.100000000000001" customHeight="1" x14ac:dyDescent="0.15"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</row>
  </sheetData>
  <mergeCells count="73">
    <mergeCell ref="D34:M35"/>
    <mergeCell ref="AG48:AH48"/>
    <mergeCell ref="G45:H45"/>
    <mergeCell ref="D43:M44"/>
    <mergeCell ref="G36:H36"/>
    <mergeCell ref="V36:W36"/>
    <mergeCell ref="V42:W42"/>
    <mergeCell ref="V48:W48"/>
    <mergeCell ref="O43:X44"/>
    <mergeCell ref="O46:X47"/>
    <mergeCell ref="AT41:AU41"/>
    <mergeCell ref="V45:W45"/>
    <mergeCell ref="AT44:AU44"/>
    <mergeCell ref="AG45:AH45"/>
    <mergeCell ref="O40:X41"/>
    <mergeCell ref="AG42:AH42"/>
    <mergeCell ref="AG12:AH12"/>
    <mergeCell ref="AT23:AU23"/>
    <mergeCell ref="D49:M50"/>
    <mergeCell ref="O49:X50"/>
    <mergeCell ref="AT50:AU50"/>
    <mergeCell ref="AG39:AH39"/>
    <mergeCell ref="V33:W33"/>
    <mergeCell ref="AG27:AH27"/>
    <mergeCell ref="O34:X35"/>
    <mergeCell ref="O31:X32"/>
    <mergeCell ref="AG24:AH24"/>
    <mergeCell ref="AT14:AU14"/>
    <mergeCell ref="O22:X23"/>
    <mergeCell ref="G24:H24"/>
    <mergeCell ref="AT38:AU38"/>
    <mergeCell ref="V39:W39"/>
    <mergeCell ref="G51:H51"/>
    <mergeCell ref="V51:W51"/>
    <mergeCell ref="AG51:AH51"/>
    <mergeCell ref="AT17:AU17"/>
    <mergeCell ref="AT29:AU29"/>
    <mergeCell ref="AT35:AU35"/>
    <mergeCell ref="AT32:AU32"/>
    <mergeCell ref="AT47:AU47"/>
    <mergeCell ref="AT26:AU26"/>
    <mergeCell ref="O25:X26"/>
    <mergeCell ref="O28:X29"/>
    <mergeCell ref="O37:X38"/>
    <mergeCell ref="V27:W27"/>
    <mergeCell ref="AG30:AH30"/>
    <mergeCell ref="AG33:AH33"/>
    <mergeCell ref="AG36:AH36"/>
    <mergeCell ref="AV7:AY8"/>
    <mergeCell ref="AT20:AU20"/>
    <mergeCell ref="V21:W21"/>
    <mergeCell ref="AG15:AH15"/>
    <mergeCell ref="V9:W9"/>
    <mergeCell ref="V12:W12"/>
    <mergeCell ref="O13:X14"/>
    <mergeCell ref="O10:X11"/>
    <mergeCell ref="AG18:AH18"/>
    <mergeCell ref="AG21:AH21"/>
    <mergeCell ref="AX9:AY9"/>
    <mergeCell ref="AT8:AU8"/>
    <mergeCell ref="AT11:AU11"/>
    <mergeCell ref="V18:W18"/>
    <mergeCell ref="O16:X17"/>
    <mergeCell ref="AG9:AH9"/>
    <mergeCell ref="V24:W24"/>
    <mergeCell ref="O19:X20"/>
    <mergeCell ref="V30:W30"/>
    <mergeCell ref="Z5:AC5"/>
    <mergeCell ref="D7:M8"/>
    <mergeCell ref="D22:M23"/>
    <mergeCell ref="O7:X8"/>
    <mergeCell ref="V15:W15"/>
    <mergeCell ref="G9:H9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orientation="portrait" r:id="rId1"/>
  <headerFooter alignWithMargins="0">
    <oddHeader>&amp;L&amp;12新潟市地域生活支援事業&amp;R&amp;16R６．４．１～版</oddHeader>
  </headerFooter>
  <rowBreaks count="1" manualBreakCount="1">
    <brk id="53" max="4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B90"/>
  <sheetViews>
    <sheetView view="pageBreakPreview" zoomScale="85" zoomScaleNormal="100" zoomScaleSheetLayoutView="85" workbookViewId="0">
      <selection activeCell="AV2" sqref="AV2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7.5" style="10" customWidth="1"/>
    <col min="4" max="16" width="2.375" style="141" customWidth="1"/>
    <col min="17" max="20" width="2.375" style="10" customWidth="1"/>
    <col min="21" max="25" width="2.375" style="141" customWidth="1"/>
    <col min="26" max="26" width="2.375" style="10" customWidth="1"/>
    <col min="27" max="30" width="2.375" style="141" customWidth="1"/>
    <col min="31" max="31" width="2.375" style="142" customWidth="1"/>
    <col min="32" max="32" width="2.375" style="141" customWidth="1"/>
    <col min="33" max="34" width="2.375" style="142" customWidth="1"/>
    <col min="35" max="51" width="2.375" style="141" customWidth="1"/>
    <col min="52" max="53" width="8.625" style="141" customWidth="1"/>
    <col min="54" max="54" width="4.5" style="141" bestFit="1" customWidth="1"/>
    <col min="55" max="16384" width="9" style="141"/>
  </cols>
  <sheetData>
    <row r="1" spans="1:54" ht="17.100000000000001" customHeight="1" x14ac:dyDescent="0.15">
      <c r="A1" s="1"/>
    </row>
    <row r="2" spans="1:54" ht="17.100000000000001" customHeight="1" x14ac:dyDescent="0.15">
      <c r="A2" s="1"/>
    </row>
    <row r="3" spans="1:54" ht="17.100000000000001" customHeight="1" x14ac:dyDescent="0.15">
      <c r="A3" s="1"/>
    </row>
    <row r="4" spans="1:54" ht="17.100000000000001" customHeight="1" x14ac:dyDescent="0.15">
      <c r="A4" s="1"/>
      <c r="B4" s="1" t="s">
        <v>918</v>
      </c>
    </row>
    <row r="5" spans="1:54" s="147" customFormat="1" ht="17.100000000000001" customHeight="1" x14ac:dyDescent="0.15">
      <c r="A5" s="2" t="s">
        <v>63</v>
      </c>
      <c r="B5" s="143"/>
      <c r="C5" s="11" t="s">
        <v>55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6"/>
      <c r="R5" s="16"/>
      <c r="S5" s="16"/>
      <c r="T5" s="16"/>
      <c r="U5" s="140"/>
      <c r="V5" s="140"/>
      <c r="W5" s="140"/>
      <c r="X5" s="140"/>
      <c r="Y5" s="140"/>
      <c r="Z5" s="249" t="s">
        <v>64</v>
      </c>
      <c r="AA5" s="249"/>
      <c r="AB5" s="249"/>
      <c r="AC5" s="249"/>
      <c r="AD5" s="12"/>
      <c r="AE5" s="145"/>
      <c r="AF5" s="140"/>
      <c r="AG5" s="145"/>
      <c r="AH5" s="145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3" t="s">
        <v>56</v>
      </c>
      <c r="BA5" s="3" t="s">
        <v>57</v>
      </c>
      <c r="BB5" s="116"/>
    </row>
    <row r="6" spans="1:54" s="147" customFormat="1" ht="17.100000000000001" customHeight="1" x14ac:dyDescent="0.15">
      <c r="A6" s="4" t="s">
        <v>58</v>
      </c>
      <c r="B6" s="5" t="s">
        <v>59</v>
      </c>
      <c r="C6" s="21"/>
      <c r="D6" s="117"/>
      <c r="E6" s="117"/>
      <c r="F6" s="117"/>
      <c r="G6" s="117"/>
      <c r="H6" s="117"/>
      <c r="I6" s="117"/>
      <c r="J6" s="156"/>
      <c r="K6" s="157"/>
      <c r="L6" s="250" t="s">
        <v>478</v>
      </c>
      <c r="M6" s="250"/>
      <c r="N6" s="157"/>
      <c r="O6" s="158"/>
      <c r="P6" s="157"/>
      <c r="Q6" s="70"/>
      <c r="R6" s="250" t="s">
        <v>479</v>
      </c>
      <c r="S6" s="250"/>
      <c r="T6" s="70"/>
      <c r="U6" s="158"/>
      <c r="V6" s="117"/>
      <c r="W6" s="117"/>
      <c r="X6" s="117"/>
      <c r="Y6" s="117"/>
      <c r="Z6" s="20"/>
      <c r="AA6" s="117"/>
      <c r="AB6" s="117"/>
      <c r="AC6" s="117"/>
      <c r="AD6" s="117"/>
      <c r="AE6" s="148"/>
      <c r="AF6" s="117"/>
      <c r="AG6" s="148"/>
      <c r="AH6" s="148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6" t="s">
        <v>60</v>
      </c>
      <c r="BA6" s="6" t="s">
        <v>61</v>
      </c>
      <c r="BB6" s="116"/>
    </row>
    <row r="7" spans="1:54" s="147" customFormat="1" ht="17.100000000000001" customHeight="1" x14ac:dyDescent="0.15">
      <c r="A7" s="7">
        <v>16</v>
      </c>
      <c r="B7" s="8">
        <v>3743</v>
      </c>
      <c r="C7" s="9" t="s">
        <v>1741</v>
      </c>
      <c r="D7" s="245" t="s">
        <v>965</v>
      </c>
      <c r="E7" s="241"/>
      <c r="F7" s="241"/>
      <c r="G7" s="241"/>
      <c r="H7" s="241"/>
      <c r="I7" s="251"/>
      <c r="J7" s="215" t="s">
        <v>499</v>
      </c>
      <c r="K7" s="241"/>
      <c r="L7" s="241"/>
      <c r="M7" s="241"/>
      <c r="N7" s="241"/>
      <c r="O7" s="251"/>
      <c r="P7" s="224" t="s">
        <v>500</v>
      </c>
      <c r="Q7" s="225"/>
      <c r="R7" s="225"/>
      <c r="S7" s="225"/>
      <c r="T7" s="225"/>
      <c r="U7" s="282"/>
      <c r="V7" s="16"/>
      <c r="W7" s="16"/>
      <c r="X7" s="16"/>
      <c r="Y7" s="16"/>
      <c r="Z7" s="28"/>
      <c r="AA7" s="28"/>
      <c r="AB7" s="16"/>
      <c r="AC7" s="44"/>
      <c r="AD7" s="45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26"/>
      <c r="AP7" s="39"/>
      <c r="AQ7" s="40"/>
      <c r="AR7" s="258" t="s">
        <v>945</v>
      </c>
      <c r="AS7" s="259"/>
      <c r="AT7" s="259"/>
      <c r="AU7" s="260"/>
      <c r="AV7" s="255" t="s">
        <v>54</v>
      </c>
      <c r="AW7" s="256"/>
      <c r="AX7" s="256"/>
      <c r="AY7" s="257"/>
      <c r="AZ7" s="177">
        <f>ROUND(F9,0)+(ROUND(K9*(1+AT9),0)+(ROUND(Q9*(1+AX9),0)))</f>
        <v>1004</v>
      </c>
      <c r="BA7" s="49" t="s">
        <v>1482</v>
      </c>
    </row>
    <row r="8" spans="1:54" s="147" customFormat="1" ht="17.100000000000001" customHeight="1" x14ac:dyDescent="0.15">
      <c r="A8" s="7">
        <v>16</v>
      </c>
      <c r="B8" s="8">
        <v>3744</v>
      </c>
      <c r="C8" s="9" t="s">
        <v>469</v>
      </c>
      <c r="D8" s="242"/>
      <c r="E8" s="243"/>
      <c r="F8" s="243"/>
      <c r="G8" s="243"/>
      <c r="H8" s="243"/>
      <c r="I8" s="252"/>
      <c r="J8" s="242"/>
      <c r="K8" s="243"/>
      <c r="L8" s="243"/>
      <c r="M8" s="243"/>
      <c r="N8" s="243"/>
      <c r="O8" s="252"/>
      <c r="P8" s="226"/>
      <c r="Q8" s="227"/>
      <c r="R8" s="227"/>
      <c r="S8" s="227"/>
      <c r="T8" s="227"/>
      <c r="U8" s="283"/>
      <c r="V8" s="20"/>
      <c r="W8" s="20"/>
      <c r="X8" s="20"/>
      <c r="Y8" s="20"/>
      <c r="Z8" s="31"/>
      <c r="AA8" s="31"/>
      <c r="AB8" s="117"/>
      <c r="AC8" s="117"/>
      <c r="AD8" s="122"/>
      <c r="AE8" s="43" t="s">
        <v>1545</v>
      </c>
      <c r="AF8" s="20"/>
      <c r="AG8" s="20"/>
      <c r="AH8" s="20"/>
      <c r="AI8" s="20"/>
      <c r="AJ8" s="20"/>
      <c r="AK8" s="20"/>
      <c r="AL8" s="20"/>
      <c r="AM8" s="20"/>
      <c r="AN8" s="20"/>
      <c r="AO8" s="22" t="s">
        <v>1484</v>
      </c>
      <c r="AP8" s="222">
        <v>1</v>
      </c>
      <c r="AQ8" s="223"/>
      <c r="AR8" s="261"/>
      <c r="AS8" s="262"/>
      <c r="AT8" s="262"/>
      <c r="AU8" s="263"/>
      <c r="AV8" s="246"/>
      <c r="AW8" s="247"/>
      <c r="AX8" s="247"/>
      <c r="AY8" s="248"/>
      <c r="AZ8" s="177">
        <f>ROUND(F9*AP8,0)+(ROUND(ROUND(K9*AP8,0)*(1+AT9),0)+(ROUND(ROUND(Q9*AP8,0)*(1+AX9),0)))</f>
        <v>1004</v>
      </c>
      <c r="BA8" s="29"/>
    </row>
    <row r="9" spans="1:54" s="147" customFormat="1" ht="17.100000000000001" customHeight="1" x14ac:dyDescent="0.15">
      <c r="A9" s="7">
        <v>16</v>
      </c>
      <c r="B9" s="8">
        <v>3745</v>
      </c>
      <c r="C9" s="9" t="s">
        <v>1742</v>
      </c>
      <c r="D9" s="132"/>
      <c r="E9" s="127"/>
      <c r="F9" s="221">
        <v>256</v>
      </c>
      <c r="G9" s="221"/>
      <c r="H9" s="14" t="s">
        <v>62</v>
      </c>
      <c r="I9" s="127"/>
      <c r="J9" s="55"/>
      <c r="K9" s="240">
        <v>498</v>
      </c>
      <c r="L9" s="240"/>
      <c r="M9" s="14" t="s">
        <v>62</v>
      </c>
      <c r="N9" s="127"/>
      <c r="O9" s="125"/>
      <c r="P9" s="24"/>
      <c r="Q9" s="240">
        <v>83</v>
      </c>
      <c r="R9" s="240"/>
      <c r="S9" s="14" t="s">
        <v>62</v>
      </c>
      <c r="T9" s="127"/>
      <c r="U9" s="127"/>
      <c r="V9" s="112" t="s">
        <v>205</v>
      </c>
      <c r="W9" s="91"/>
      <c r="X9" s="91"/>
      <c r="Y9" s="91"/>
      <c r="Z9" s="91"/>
      <c r="AA9" s="91"/>
      <c r="AB9" s="24" t="s">
        <v>1484</v>
      </c>
      <c r="AC9" s="219">
        <v>0.7</v>
      </c>
      <c r="AD9" s="220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26"/>
      <c r="AP9" s="39"/>
      <c r="AQ9" s="40"/>
      <c r="AR9" s="155" t="s">
        <v>1546</v>
      </c>
      <c r="AS9" s="24" t="s">
        <v>1484</v>
      </c>
      <c r="AT9" s="280">
        <v>0.25</v>
      </c>
      <c r="AU9" s="281"/>
      <c r="AV9" s="42" t="s">
        <v>1547</v>
      </c>
      <c r="AW9" s="24" t="s">
        <v>1484</v>
      </c>
      <c r="AX9" s="280">
        <v>0.5</v>
      </c>
      <c r="AY9" s="281"/>
      <c r="AZ9" s="177">
        <f>ROUND($F$9*AC9,0)+(ROUND(ROUND(K9*AC9,0)*(1+$AT$9),0)+(ROUND(ROUND(Q9*AC9,0)*(1+$AX$9),0)))</f>
        <v>702</v>
      </c>
      <c r="BA9" s="29"/>
      <c r="BB9" s="185">
        <f>$F$9+$K$9+Q9</f>
        <v>837</v>
      </c>
    </row>
    <row r="10" spans="1:54" s="147" customFormat="1" ht="17.100000000000001" customHeight="1" x14ac:dyDescent="0.15">
      <c r="A10" s="7">
        <v>16</v>
      </c>
      <c r="B10" s="8">
        <v>3747</v>
      </c>
      <c r="C10" s="9" t="s">
        <v>1743</v>
      </c>
      <c r="D10" s="94"/>
      <c r="E10" s="135"/>
      <c r="F10" s="135"/>
      <c r="G10" s="135"/>
      <c r="H10" s="135"/>
      <c r="I10" s="136"/>
      <c r="J10" s="215" t="s">
        <v>506</v>
      </c>
      <c r="K10" s="241"/>
      <c r="L10" s="241"/>
      <c r="M10" s="241"/>
      <c r="N10" s="241"/>
      <c r="O10" s="251"/>
      <c r="P10" s="224" t="s">
        <v>500</v>
      </c>
      <c r="Q10" s="225"/>
      <c r="R10" s="225"/>
      <c r="S10" s="225"/>
      <c r="T10" s="225"/>
      <c r="U10" s="282"/>
      <c r="V10" s="16"/>
      <c r="W10" s="16"/>
      <c r="X10" s="16"/>
      <c r="Y10" s="16"/>
      <c r="Z10" s="28"/>
      <c r="AA10" s="28"/>
      <c r="AB10" s="16"/>
      <c r="AC10" s="44"/>
      <c r="AD10" s="45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26"/>
      <c r="AP10" s="39"/>
      <c r="AQ10" s="40"/>
      <c r="AR10" s="86"/>
      <c r="AS10" s="87"/>
      <c r="AT10" s="87"/>
      <c r="AU10" s="88"/>
      <c r="AV10" s="75"/>
      <c r="AW10" s="76"/>
      <c r="AX10" s="76"/>
      <c r="AY10" s="77"/>
      <c r="AZ10" s="177">
        <f>ROUND(F9,0)+(ROUND(K12*(1+AT9),0)+(ROUND(Q12*(1+AX9),0)))</f>
        <v>900</v>
      </c>
      <c r="BA10" s="29"/>
      <c r="BB10" s="185"/>
    </row>
    <row r="11" spans="1:54" s="147" customFormat="1" ht="17.100000000000001" customHeight="1" x14ac:dyDescent="0.15">
      <c r="A11" s="7">
        <v>16</v>
      </c>
      <c r="B11" s="8">
        <v>3748</v>
      </c>
      <c r="C11" s="9" t="s">
        <v>470</v>
      </c>
      <c r="D11" s="137"/>
      <c r="E11" s="135"/>
      <c r="F11" s="135"/>
      <c r="G11" s="135"/>
      <c r="H11" s="135"/>
      <c r="I11" s="136"/>
      <c r="J11" s="242"/>
      <c r="K11" s="243"/>
      <c r="L11" s="243"/>
      <c r="M11" s="243"/>
      <c r="N11" s="243"/>
      <c r="O11" s="252"/>
      <c r="P11" s="226"/>
      <c r="Q11" s="227"/>
      <c r="R11" s="227"/>
      <c r="S11" s="227"/>
      <c r="T11" s="227"/>
      <c r="U11" s="283"/>
      <c r="V11" s="19"/>
      <c r="W11" s="20"/>
      <c r="X11" s="20"/>
      <c r="Y11" s="20"/>
      <c r="Z11" s="31"/>
      <c r="AA11" s="31"/>
      <c r="AB11" s="117"/>
      <c r="AC11" s="117"/>
      <c r="AD11" s="122"/>
      <c r="AE11" s="43" t="s">
        <v>1545</v>
      </c>
      <c r="AF11" s="20"/>
      <c r="AG11" s="20"/>
      <c r="AH11" s="20"/>
      <c r="AI11" s="20"/>
      <c r="AJ11" s="20"/>
      <c r="AK11" s="20"/>
      <c r="AL11" s="20"/>
      <c r="AM11" s="20"/>
      <c r="AN11" s="20"/>
      <c r="AO11" s="22" t="s">
        <v>1484</v>
      </c>
      <c r="AP11" s="222">
        <v>1</v>
      </c>
      <c r="AQ11" s="223"/>
      <c r="AR11" s="86"/>
      <c r="AS11" s="87"/>
      <c r="AT11" s="87"/>
      <c r="AU11" s="88"/>
      <c r="AV11" s="75"/>
      <c r="AW11" s="76"/>
      <c r="AX11" s="76"/>
      <c r="AY11" s="77"/>
      <c r="AZ11" s="177">
        <f>ROUND(F9*AP11,0)+(ROUND(ROUND(K12*AP11,0)*(1+AT9),0)+(ROUND(ROUND(Q12*AP11,0)*(1+AX9),0)))</f>
        <v>900</v>
      </c>
      <c r="BA11" s="29"/>
      <c r="BB11" s="185"/>
    </row>
    <row r="12" spans="1:54" s="147" customFormat="1" ht="17.100000000000001" customHeight="1" x14ac:dyDescent="0.15">
      <c r="A12" s="7">
        <v>16</v>
      </c>
      <c r="B12" s="8">
        <v>3749</v>
      </c>
      <c r="C12" s="9" t="s">
        <v>1744</v>
      </c>
      <c r="D12" s="132"/>
      <c r="E12" s="134"/>
      <c r="F12" s="64"/>
      <c r="G12" s="64"/>
      <c r="H12" s="14"/>
      <c r="I12" s="125"/>
      <c r="J12" s="55"/>
      <c r="K12" s="240">
        <v>413</v>
      </c>
      <c r="L12" s="240"/>
      <c r="M12" s="14" t="s">
        <v>62</v>
      </c>
      <c r="N12" s="127"/>
      <c r="O12" s="125"/>
      <c r="P12" s="24"/>
      <c r="Q12" s="240">
        <v>85</v>
      </c>
      <c r="R12" s="240"/>
      <c r="S12" s="14" t="s">
        <v>62</v>
      </c>
      <c r="T12" s="127"/>
      <c r="U12" s="127"/>
      <c r="V12" s="112" t="s">
        <v>205</v>
      </c>
      <c r="W12" s="91"/>
      <c r="X12" s="91"/>
      <c r="Y12" s="91"/>
      <c r="Z12" s="91"/>
      <c r="AA12" s="91"/>
      <c r="AB12" s="24" t="s">
        <v>1484</v>
      </c>
      <c r="AC12" s="219">
        <v>0.7</v>
      </c>
      <c r="AD12" s="220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26"/>
      <c r="AP12" s="39"/>
      <c r="AQ12" s="40"/>
      <c r="AR12" s="155"/>
      <c r="AS12" s="24"/>
      <c r="AT12" s="84"/>
      <c r="AU12" s="85"/>
      <c r="AV12" s="42"/>
      <c r="AW12" s="24"/>
      <c r="AX12" s="84"/>
      <c r="AY12" s="85"/>
      <c r="AZ12" s="177">
        <f>ROUND($F$9*AC12,0)+(ROUND(ROUND(K12*AC12,0)*(1+$AT$9),0)+(ROUND(ROUND(Q12*AC12,0)*(1+$AX$9),0)))</f>
        <v>630</v>
      </c>
      <c r="BA12" s="29"/>
      <c r="BB12" s="185">
        <f>$F$9+$K$12+Q12</f>
        <v>754</v>
      </c>
    </row>
    <row r="13" spans="1:54" s="147" customFormat="1" ht="17.100000000000001" customHeight="1" x14ac:dyDescent="0.15">
      <c r="A13" s="7">
        <v>16</v>
      </c>
      <c r="B13" s="8">
        <v>3751</v>
      </c>
      <c r="C13" s="9" t="s">
        <v>1745</v>
      </c>
      <c r="D13" s="94"/>
      <c r="E13" s="135"/>
      <c r="F13" s="135"/>
      <c r="G13" s="135"/>
      <c r="H13" s="135"/>
      <c r="I13" s="136"/>
      <c r="J13" s="89"/>
      <c r="K13" s="135"/>
      <c r="L13" s="135"/>
      <c r="M13" s="135"/>
      <c r="N13" s="135"/>
      <c r="O13" s="136"/>
      <c r="P13" s="224" t="s">
        <v>502</v>
      </c>
      <c r="Q13" s="225"/>
      <c r="R13" s="225"/>
      <c r="S13" s="225"/>
      <c r="T13" s="225"/>
      <c r="U13" s="282"/>
      <c r="V13" s="16"/>
      <c r="W13" s="16"/>
      <c r="X13" s="16"/>
      <c r="Y13" s="16"/>
      <c r="Z13" s="28"/>
      <c r="AA13" s="28"/>
      <c r="AB13" s="16"/>
      <c r="AC13" s="44"/>
      <c r="AD13" s="45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26"/>
      <c r="AP13" s="39"/>
      <c r="AQ13" s="40"/>
      <c r="AR13" s="86"/>
      <c r="AS13" s="87"/>
      <c r="AT13" s="87"/>
      <c r="AU13" s="88"/>
      <c r="AV13" s="75"/>
      <c r="AW13" s="76"/>
      <c r="AX13" s="76"/>
      <c r="AY13" s="77"/>
      <c r="AZ13" s="177">
        <f>ROUND(F9,0)+(ROUND(K12*(1+AT9),0)+(ROUND(Q15*(1+AX9),0)))</f>
        <v>1024</v>
      </c>
      <c r="BA13" s="29"/>
      <c r="BB13" s="185"/>
    </row>
    <row r="14" spans="1:54" s="147" customFormat="1" ht="17.100000000000001" customHeight="1" x14ac:dyDescent="0.15">
      <c r="A14" s="7">
        <v>16</v>
      </c>
      <c r="B14" s="8">
        <v>3752</v>
      </c>
      <c r="C14" s="9" t="s">
        <v>471</v>
      </c>
      <c r="D14" s="137"/>
      <c r="E14" s="135"/>
      <c r="F14" s="135"/>
      <c r="G14" s="135"/>
      <c r="H14" s="135"/>
      <c r="I14" s="136"/>
      <c r="J14" s="137"/>
      <c r="K14" s="135"/>
      <c r="L14" s="135"/>
      <c r="M14" s="135"/>
      <c r="N14" s="135"/>
      <c r="O14" s="136"/>
      <c r="P14" s="226"/>
      <c r="Q14" s="227"/>
      <c r="R14" s="227"/>
      <c r="S14" s="227"/>
      <c r="T14" s="227"/>
      <c r="U14" s="283"/>
      <c r="V14" s="19"/>
      <c r="W14" s="20"/>
      <c r="X14" s="20"/>
      <c r="Y14" s="20"/>
      <c r="Z14" s="31"/>
      <c r="AA14" s="31"/>
      <c r="AB14" s="117"/>
      <c r="AC14" s="117"/>
      <c r="AD14" s="122"/>
      <c r="AE14" s="43" t="s">
        <v>1545</v>
      </c>
      <c r="AF14" s="20"/>
      <c r="AG14" s="20"/>
      <c r="AH14" s="20"/>
      <c r="AI14" s="20"/>
      <c r="AJ14" s="20"/>
      <c r="AK14" s="20"/>
      <c r="AL14" s="20"/>
      <c r="AM14" s="20"/>
      <c r="AN14" s="20"/>
      <c r="AO14" s="22" t="s">
        <v>1484</v>
      </c>
      <c r="AP14" s="222">
        <v>1</v>
      </c>
      <c r="AQ14" s="223"/>
      <c r="AR14" s="86"/>
      <c r="AS14" s="87"/>
      <c r="AT14" s="87"/>
      <c r="AU14" s="88"/>
      <c r="AV14" s="75"/>
      <c r="AW14" s="76"/>
      <c r="AX14" s="76"/>
      <c r="AY14" s="77"/>
      <c r="AZ14" s="177">
        <f>ROUND(F9*AP14,0)+(ROUND(ROUND(K12*AP14,0)*(1+AT9),0)+(ROUND(ROUND(Q15*AP14,0)*(1+AX9),0)))</f>
        <v>1024</v>
      </c>
      <c r="BA14" s="29"/>
      <c r="BB14" s="185"/>
    </row>
    <row r="15" spans="1:54" s="147" customFormat="1" ht="17.100000000000001" customHeight="1" x14ac:dyDescent="0.15">
      <c r="A15" s="7">
        <v>16</v>
      </c>
      <c r="B15" s="8">
        <v>3753</v>
      </c>
      <c r="C15" s="9" t="s">
        <v>1746</v>
      </c>
      <c r="D15" s="132"/>
      <c r="E15" s="134"/>
      <c r="F15" s="64"/>
      <c r="G15" s="64"/>
      <c r="H15" s="14"/>
      <c r="I15" s="134"/>
      <c r="J15" s="55"/>
      <c r="K15" s="64"/>
      <c r="L15" s="64"/>
      <c r="M15" s="14"/>
      <c r="N15" s="134"/>
      <c r="O15" s="125"/>
      <c r="P15" s="24"/>
      <c r="Q15" s="240">
        <v>168</v>
      </c>
      <c r="R15" s="240"/>
      <c r="S15" s="14" t="s">
        <v>62</v>
      </c>
      <c r="T15" s="127"/>
      <c r="U15" s="127"/>
      <c r="V15" s="112" t="s">
        <v>205</v>
      </c>
      <c r="W15" s="91"/>
      <c r="X15" s="91"/>
      <c r="Y15" s="91"/>
      <c r="Z15" s="91"/>
      <c r="AA15" s="91"/>
      <c r="AB15" s="24" t="s">
        <v>1484</v>
      </c>
      <c r="AC15" s="219">
        <v>0.7</v>
      </c>
      <c r="AD15" s="220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26"/>
      <c r="AP15" s="39"/>
      <c r="AQ15" s="40"/>
      <c r="AR15" s="155"/>
      <c r="AS15" s="24"/>
      <c r="AT15" s="84"/>
      <c r="AU15" s="85"/>
      <c r="AV15" s="42"/>
      <c r="AW15" s="24"/>
      <c r="AX15" s="84"/>
      <c r="AY15" s="85"/>
      <c r="AZ15" s="177">
        <f>ROUND($F$9*AC15,0)+(ROUND(ROUND(K12*AC15,0)*(1+$AT$9),0)+(ROUND(ROUND(Q15*AC15,0)*(1+$AX$9),0)))</f>
        <v>717</v>
      </c>
      <c r="BA15" s="29"/>
      <c r="BB15" s="185">
        <f>$F$9+$K$12+Q15</f>
        <v>837</v>
      </c>
    </row>
    <row r="16" spans="1:54" s="147" customFormat="1" ht="17.100000000000001" customHeight="1" x14ac:dyDescent="0.15">
      <c r="A16" s="7">
        <v>16</v>
      </c>
      <c r="B16" s="8">
        <v>3755</v>
      </c>
      <c r="C16" s="9" t="s">
        <v>1747</v>
      </c>
      <c r="D16" s="245" t="s">
        <v>503</v>
      </c>
      <c r="E16" s="241"/>
      <c r="F16" s="241"/>
      <c r="G16" s="241"/>
      <c r="H16" s="241"/>
      <c r="I16" s="251"/>
      <c r="J16" s="215" t="s">
        <v>501</v>
      </c>
      <c r="K16" s="241"/>
      <c r="L16" s="241"/>
      <c r="M16" s="241"/>
      <c r="N16" s="241"/>
      <c r="O16" s="251"/>
      <c r="P16" s="224" t="s">
        <v>500</v>
      </c>
      <c r="Q16" s="225"/>
      <c r="R16" s="225"/>
      <c r="S16" s="225"/>
      <c r="T16" s="225"/>
      <c r="U16" s="282"/>
      <c r="V16" s="16"/>
      <c r="W16" s="16"/>
      <c r="X16" s="16"/>
      <c r="Y16" s="16"/>
      <c r="Z16" s="28"/>
      <c r="AA16" s="28"/>
      <c r="AB16" s="16"/>
      <c r="AC16" s="44"/>
      <c r="AD16" s="45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26"/>
      <c r="AP16" s="39"/>
      <c r="AQ16" s="40"/>
      <c r="AR16" s="86"/>
      <c r="AS16" s="87"/>
      <c r="AT16" s="87"/>
      <c r="AU16" s="88"/>
      <c r="AV16" s="75"/>
      <c r="AW16" s="76"/>
      <c r="AX16" s="76"/>
      <c r="AY16" s="77"/>
      <c r="AZ16" s="177">
        <f>ROUND(F18,0)+(ROUND(K18*(1+AT9),0)+(ROUND(Q18*(1+AX9),0)))</f>
        <v>967</v>
      </c>
      <c r="BA16" s="29"/>
    </row>
    <row r="17" spans="1:54" s="147" customFormat="1" ht="17.100000000000001" customHeight="1" x14ac:dyDescent="0.15">
      <c r="A17" s="7">
        <v>16</v>
      </c>
      <c r="B17" s="8">
        <v>3756</v>
      </c>
      <c r="C17" s="9" t="s">
        <v>472</v>
      </c>
      <c r="D17" s="242"/>
      <c r="E17" s="243"/>
      <c r="F17" s="243"/>
      <c r="G17" s="243"/>
      <c r="H17" s="243"/>
      <c r="I17" s="252"/>
      <c r="J17" s="242"/>
      <c r="K17" s="243"/>
      <c r="L17" s="243"/>
      <c r="M17" s="243"/>
      <c r="N17" s="243"/>
      <c r="O17" s="252"/>
      <c r="P17" s="226"/>
      <c r="Q17" s="227"/>
      <c r="R17" s="227"/>
      <c r="S17" s="227"/>
      <c r="T17" s="227"/>
      <c r="U17" s="283"/>
      <c r="V17" s="20"/>
      <c r="W17" s="20"/>
      <c r="X17" s="20"/>
      <c r="Y17" s="20"/>
      <c r="Z17" s="31"/>
      <c r="AA17" s="31"/>
      <c r="AB17" s="117"/>
      <c r="AC17" s="117"/>
      <c r="AD17" s="122"/>
      <c r="AE17" s="43" t="s">
        <v>1545</v>
      </c>
      <c r="AF17" s="20"/>
      <c r="AG17" s="20"/>
      <c r="AH17" s="20"/>
      <c r="AI17" s="20"/>
      <c r="AJ17" s="20"/>
      <c r="AK17" s="20"/>
      <c r="AL17" s="20"/>
      <c r="AM17" s="20"/>
      <c r="AN17" s="20"/>
      <c r="AO17" s="22" t="s">
        <v>1484</v>
      </c>
      <c r="AP17" s="222">
        <v>1</v>
      </c>
      <c r="AQ17" s="223"/>
      <c r="AR17" s="86"/>
      <c r="AS17" s="87"/>
      <c r="AT17" s="87"/>
      <c r="AU17" s="88"/>
      <c r="AV17" s="75"/>
      <c r="AW17" s="76"/>
      <c r="AX17" s="76"/>
      <c r="AY17" s="77"/>
      <c r="AZ17" s="177">
        <f>ROUND(F18*AP17,0)+(ROUND(ROUND(K18*AP17,0)*(1+AT9),0)+(ROUND(ROUND(Q18*AP17,0)*(1+AX9),0)))</f>
        <v>967</v>
      </c>
      <c r="BA17" s="29"/>
    </row>
    <row r="18" spans="1:54" s="147" customFormat="1" ht="17.100000000000001" customHeight="1" x14ac:dyDescent="0.15">
      <c r="A18" s="7">
        <v>16</v>
      </c>
      <c r="B18" s="8">
        <v>3757</v>
      </c>
      <c r="C18" s="9" t="s">
        <v>1748</v>
      </c>
      <c r="D18" s="132"/>
      <c r="E18" s="127"/>
      <c r="F18" s="221">
        <v>404</v>
      </c>
      <c r="G18" s="221"/>
      <c r="H18" s="14" t="s">
        <v>62</v>
      </c>
      <c r="I18" s="127"/>
      <c r="J18" s="55"/>
      <c r="K18" s="240">
        <v>350</v>
      </c>
      <c r="L18" s="240"/>
      <c r="M18" s="14" t="s">
        <v>62</v>
      </c>
      <c r="N18" s="127"/>
      <c r="O18" s="125"/>
      <c r="P18" s="36"/>
      <c r="Q18" s="240">
        <v>83</v>
      </c>
      <c r="R18" s="240"/>
      <c r="S18" s="14" t="s">
        <v>62</v>
      </c>
      <c r="T18" s="134"/>
      <c r="U18" s="125"/>
      <c r="V18" s="112" t="s">
        <v>205</v>
      </c>
      <c r="W18" s="91"/>
      <c r="X18" s="91"/>
      <c r="Y18" s="91"/>
      <c r="Z18" s="91"/>
      <c r="AA18" s="91"/>
      <c r="AB18" s="24" t="s">
        <v>1706</v>
      </c>
      <c r="AC18" s="219">
        <v>0.7</v>
      </c>
      <c r="AD18" s="220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26"/>
      <c r="AP18" s="39"/>
      <c r="AQ18" s="40"/>
      <c r="AR18" s="155"/>
      <c r="AS18" s="24"/>
      <c r="AT18" s="84"/>
      <c r="AU18" s="85"/>
      <c r="AV18" s="42"/>
      <c r="AW18" s="24"/>
      <c r="AX18" s="84"/>
      <c r="AY18" s="85"/>
      <c r="AZ18" s="177">
        <f>ROUND(F18*AC18,0)+(ROUND(ROUND(K18*AC18,0)*(1+$AT$9),0)+(ROUND(ROUND(Q18*AC18,0)*(1+$AX$9),0)))</f>
        <v>676</v>
      </c>
      <c r="BA18" s="29"/>
      <c r="BB18" s="185">
        <f>F18+K18+Q18</f>
        <v>837</v>
      </c>
    </row>
    <row r="19" spans="1:54" s="147" customFormat="1" ht="17.100000000000001" customHeight="1" x14ac:dyDescent="0.15">
      <c r="A19" s="7">
        <v>16</v>
      </c>
      <c r="B19" s="8">
        <v>3759</v>
      </c>
      <c r="C19" s="9" t="s">
        <v>1750</v>
      </c>
      <c r="D19" s="245" t="s">
        <v>504</v>
      </c>
      <c r="E19" s="241"/>
      <c r="F19" s="241"/>
      <c r="G19" s="241"/>
      <c r="H19" s="241"/>
      <c r="I19" s="251"/>
      <c r="J19" s="215" t="s">
        <v>505</v>
      </c>
      <c r="K19" s="241"/>
      <c r="L19" s="241"/>
      <c r="M19" s="241"/>
      <c r="N19" s="241"/>
      <c r="O19" s="251"/>
      <c r="P19" s="224" t="s">
        <v>500</v>
      </c>
      <c r="Q19" s="225"/>
      <c r="R19" s="225"/>
      <c r="S19" s="225"/>
      <c r="T19" s="225"/>
      <c r="U19" s="282"/>
      <c r="V19" s="16"/>
      <c r="W19" s="16"/>
      <c r="X19" s="16"/>
      <c r="Y19" s="16"/>
      <c r="Z19" s="28"/>
      <c r="AA19" s="28"/>
      <c r="AB19" s="16"/>
      <c r="AC19" s="44"/>
      <c r="AD19" s="45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26"/>
      <c r="AP19" s="39"/>
      <c r="AQ19" s="40"/>
      <c r="AR19" s="86"/>
      <c r="AS19" s="87"/>
      <c r="AT19" s="87"/>
      <c r="AU19" s="88"/>
      <c r="AV19" s="75"/>
      <c r="AW19" s="76"/>
      <c r="AX19" s="76"/>
      <c r="AY19" s="77"/>
      <c r="AZ19" s="177">
        <f>ROUND(F21,0)+(ROUND(K21*(1+AT9),0)+(ROUND(Q21*(1+AX9),0)))</f>
        <v>793</v>
      </c>
      <c r="BA19" s="29"/>
    </row>
    <row r="20" spans="1:54" s="147" customFormat="1" ht="17.100000000000001" customHeight="1" x14ac:dyDescent="0.15">
      <c r="A20" s="7">
        <v>16</v>
      </c>
      <c r="B20" s="8">
        <v>3760</v>
      </c>
      <c r="C20" s="9" t="s">
        <v>473</v>
      </c>
      <c r="D20" s="242"/>
      <c r="E20" s="243"/>
      <c r="F20" s="243"/>
      <c r="G20" s="243"/>
      <c r="H20" s="243"/>
      <c r="I20" s="252"/>
      <c r="J20" s="242"/>
      <c r="K20" s="243"/>
      <c r="L20" s="243"/>
      <c r="M20" s="243"/>
      <c r="N20" s="243"/>
      <c r="O20" s="252"/>
      <c r="P20" s="226"/>
      <c r="Q20" s="227"/>
      <c r="R20" s="227"/>
      <c r="S20" s="227"/>
      <c r="T20" s="227"/>
      <c r="U20" s="283"/>
      <c r="V20" s="20"/>
      <c r="W20" s="20"/>
      <c r="X20" s="20"/>
      <c r="Y20" s="20"/>
      <c r="Z20" s="31"/>
      <c r="AA20" s="31"/>
      <c r="AB20" s="117"/>
      <c r="AC20" s="117"/>
      <c r="AD20" s="122"/>
      <c r="AE20" s="43" t="s">
        <v>1749</v>
      </c>
      <c r="AF20" s="20"/>
      <c r="AG20" s="20"/>
      <c r="AH20" s="20"/>
      <c r="AI20" s="20"/>
      <c r="AJ20" s="20"/>
      <c r="AK20" s="20"/>
      <c r="AL20" s="20"/>
      <c r="AM20" s="20"/>
      <c r="AN20" s="20"/>
      <c r="AO20" s="22" t="s">
        <v>1706</v>
      </c>
      <c r="AP20" s="222">
        <v>1</v>
      </c>
      <c r="AQ20" s="223"/>
      <c r="AR20" s="86"/>
      <c r="AS20" s="87"/>
      <c r="AT20" s="87"/>
      <c r="AU20" s="88"/>
      <c r="AV20" s="75"/>
      <c r="AW20" s="76"/>
      <c r="AX20" s="76"/>
      <c r="AY20" s="77"/>
      <c r="AZ20" s="177">
        <f>ROUND(F21*AP20,0)+(ROUND(ROUND(K21*AP20,0)*(1+AT9),0)+(ROUND(ROUND(Q21*AP20,0)*(1+AX9),0)))</f>
        <v>793</v>
      </c>
      <c r="BA20" s="29"/>
    </row>
    <row r="21" spans="1:54" s="147" customFormat="1" ht="17.100000000000001" customHeight="1" x14ac:dyDescent="0.15">
      <c r="A21" s="7">
        <v>16</v>
      </c>
      <c r="B21" s="8">
        <v>3761</v>
      </c>
      <c r="C21" s="9" t="s">
        <v>1751</v>
      </c>
      <c r="D21" s="132"/>
      <c r="E21" s="127"/>
      <c r="F21" s="240">
        <v>256</v>
      </c>
      <c r="G21" s="240"/>
      <c r="H21" s="14" t="s">
        <v>62</v>
      </c>
      <c r="I21" s="127"/>
      <c r="J21" s="55"/>
      <c r="K21" s="240">
        <v>331</v>
      </c>
      <c r="L21" s="240"/>
      <c r="M21" s="14" t="s">
        <v>62</v>
      </c>
      <c r="N21" s="127"/>
      <c r="O21" s="125"/>
      <c r="P21" s="36"/>
      <c r="Q21" s="240">
        <v>82</v>
      </c>
      <c r="R21" s="240"/>
      <c r="S21" s="14" t="s">
        <v>62</v>
      </c>
      <c r="T21" s="134"/>
      <c r="U21" s="125"/>
      <c r="V21" s="112" t="s">
        <v>205</v>
      </c>
      <c r="W21" s="91"/>
      <c r="X21" s="91"/>
      <c r="Y21" s="91"/>
      <c r="Z21" s="91"/>
      <c r="AA21" s="91"/>
      <c r="AB21" s="24" t="s">
        <v>1706</v>
      </c>
      <c r="AC21" s="219">
        <v>0.7</v>
      </c>
      <c r="AD21" s="220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26"/>
      <c r="AP21" s="39"/>
      <c r="AQ21" s="40"/>
      <c r="AR21" s="155"/>
      <c r="AS21" s="24"/>
      <c r="AT21" s="84"/>
      <c r="AU21" s="85"/>
      <c r="AV21" s="42"/>
      <c r="AW21" s="24"/>
      <c r="AX21" s="84"/>
      <c r="AY21" s="85"/>
      <c r="AZ21" s="177">
        <f>ROUND($F$21*AC21,0)+(ROUND(ROUND($K$21*AC21,0)*(1+$AT$9),0)+(ROUND(ROUND(Q21*AC21,0)*(1+$AX$9),0)))</f>
        <v>555</v>
      </c>
      <c r="BA21" s="29"/>
      <c r="BB21" s="185">
        <f>$F$21+$K$21+Q21</f>
        <v>669</v>
      </c>
    </row>
    <row r="22" spans="1:54" s="147" customFormat="1" ht="17.100000000000001" customHeight="1" x14ac:dyDescent="0.15">
      <c r="A22" s="7">
        <v>16</v>
      </c>
      <c r="B22" s="8">
        <v>3763</v>
      </c>
      <c r="C22" s="9" t="s">
        <v>1752</v>
      </c>
      <c r="D22" s="94"/>
      <c r="E22" s="135"/>
      <c r="F22" s="135"/>
      <c r="G22" s="135"/>
      <c r="H22" s="135"/>
      <c r="I22" s="136"/>
      <c r="J22" s="89"/>
      <c r="K22" s="135"/>
      <c r="L22" s="135"/>
      <c r="M22" s="135"/>
      <c r="N22" s="135"/>
      <c r="O22" s="136"/>
      <c r="P22" s="224" t="s">
        <v>502</v>
      </c>
      <c r="Q22" s="225"/>
      <c r="R22" s="225"/>
      <c r="S22" s="225"/>
      <c r="T22" s="225"/>
      <c r="U22" s="282"/>
      <c r="V22" s="16"/>
      <c r="W22" s="16"/>
      <c r="X22" s="16"/>
      <c r="Y22" s="16"/>
      <c r="Z22" s="28"/>
      <c r="AA22" s="28"/>
      <c r="AB22" s="16"/>
      <c r="AC22" s="44"/>
      <c r="AD22" s="45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26"/>
      <c r="AP22" s="39"/>
      <c r="AQ22" s="40"/>
      <c r="AR22" s="86"/>
      <c r="AS22" s="87"/>
      <c r="AT22" s="87"/>
      <c r="AU22" s="88"/>
      <c r="AV22" s="75"/>
      <c r="AW22" s="76"/>
      <c r="AX22" s="76"/>
      <c r="AY22" s="77"/>
      <c r="AZ22" s="177">
        <f>ROUND(F21,0)+(ROUND(K21*(1+AT9),0)+(ROUND(Q24*(1+AX9),0)))</f>
        <v>921</v>
      </c>
      <c r="BA22" s="29"/>
      <c r="BB22" s="185"/>
    </row>
    <row r="23" spans="1:54" s="147" customFormat="1" ht="17.100000000000001" customHeight="1" x14ac:dyDescent="0.15">
      <c r="A23" s="7">
        <v>16</v>
      </c>
      <c r="B23" s="8">
        <v>3764</v>
      </c>
      <c r="C23" s="9" t="s">
        <v>474</v>
      </c>
      <c r="D23" s="137"/>
      <c r="E23" s="135"/>
      <c r="F23" s="135"/>
      <c r="G23" s="135"/>
      <c r="H23" s="135"/>
      <c r="I23" s="136"/>
      <c r="J23" s="137"/>
      <c r="K23" s="135"/>
      <c r="L23" s="135"/>
      <c r="M23" s="135"/>
      <c r="N23" s="135"/>
      <c r="O23" s="136"/>
      <c r="P23" s="226"/>
      <c r="Q23" s="227"/>
      <c r="R23" s="227"/>
      <c r="S23" s="227"/>
      <c r="T23" s="227"/>
      <c r="U23" s="283"/>
      <c r="V23" s="20"/>
      <c r="W23" s="20"/>
      <c r="X23" s="20"/>
      <c r="Y23" s="20"/>
      <c r="Z23" s="31"/>
      <c r="AA23" s="31"/>
      <c r="AB23" s="117"/>
      <c r="AC23" s="117"/>
      <c r="AD23" s="122"/>
      <c r="AE23" s="43" t="s">
        <v>1749</v>
      </c>
      <c r="AF23" s="20"/>
      <c r="AG23" s="20"/>
      <c r="AH23" s="20"/>
      <c r="AI23" s="20"/>
      <c r="AJ23" s="20"/>
      <c r="AK23" s="20"/>
      <c r="AL23" s="20"/>
      <c r="AM23" s="20"/>
      <c r="AN23" s="20"/>
      <c r="AO23" s="22" t="s">
        <v>1706</v>
      </c>
      <c r="AP23" s="222">
        <v>1</v>
      </c>
      <c r="AQ23" s="223"/>
      <c r="AR23" s="86"/>
      <c r="AS23" s="87"/>
      <c r="AT23" s="87"/>
      <c r="AU23" s="88"/>
      <c r="AV23" s="75"/>
      <c r="AW23" s="76"/>
      <c r="AX23" s="76"/>
      <c r="AY23" s="77"/>
      <c r="AZ23" s="177">
        <f>ROUND(F21*AP23,0)+(ROUND(ROUND(K21*AP23,0)*(1+AT9),0)+(ROUND(ROUND(Q24*AP23,0)*(1+AX9),0)))</f>
        <v>921</v>
      </c>
      <c r="BA23" s="29"/>
      <c r="BB23" s="185"/>
    </row>
    <row r="24" spans="1:54" s="147" customFormat="1" ht="17.100000000000001" customHeight="1" x14ac:dyDescent="0.15">
      <c r="A24" s="7">
        <v>16</v>
      </c>
      <c r="B24" s="8">
        <v>3765</v>
      </c>
      <c r="C24" s="9" t="s">
        <v>1753</v>
      </c>
      <c r="D24" s="132"/>
      <c r="E24" s="134"/>
      <c r="F24" s="64"/>
      <c r="G24" s="64"/>
      <c r="H24" s="14"/>
      <c r="I24" s="134"/>
      <c r="J24" s="55"/>
      <c r="K24" s="64"/>
      <c r="L24" s="64"/>
      <c r="M24" s="14"/>
      <c r="N24" s="134"/>
      <c r="O24" s="125"/>
      <c r="P24" s="36"/>
      <c r="Q24" s="240">
        <v>167</v>
      </c>
      <c r="R24" s="240"/>
      <c r="S24" s="14" t="s">
        <v>62</v>
      </c>
      <c r="T24" s="134"/>
      <c r="U24" s="125"/>
      <c r="V24" s="112" t="s">
        <v>205</v>
      </c>
      <c r="W24" s="91"/>
      <c r="X24" s="91"/>
      <c r="Y24" s="91"/>
      <c r="Z24" s="91"/>
      <c r="AA24" s="91"/>
      <c r="AB24" s="24" t="s">
        <v>1706</v>
      </c>
      <c r="AC24" s="219">
        <v>0.7</v>
      </c>
      <c r="AD24" s="220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26"/>
      <c r="AP24" s="39"/>
      <c r="AQ24" s="40"/>
      <c r="AR24" s="155"/>
      <c r="AS24" s="24"/>
      <c r="AT24" s="84"/>
      <c r="AU24" s="85"/>
      <c r="AV24" s="42"/>
      <c r="AW24" s="24"/>
      <c r="AX24" s="84"/>
      <c r="AY24" s="85"/>
      <c r="AZ24" s="177">
        <f>ROUND($F$21*AC24,0)+(ROUND(ROUND($K$21*AC24,0)*(1+$AT$9),0)+(ROUND(ROUND(Q24*AC24,0)*(1+$AX$9),0)))</f>
        <v>645</v>
      </c>
      <c r="BA24" s="29"/>
      <c r="BB24" s="185">
        <f t="shared" ref="BB24:BB27" si="0">$F$21+$K$21+Q24</f>
        <v>754</v>
      </c>
    </row>
    <row r="25" spans="1:54" s="147" customFormat="1" ht="17.100000000000001" customHeight="1" x14ac:dyDescent="0.15">
      <c r="A25" s="7">
        <v>16</v>
      </c>
      <c r="B25" s="8">
        <v>3767</v>
      </c>
      <c r="C25" s="9" t="s">
        <v>1754</v>
      </c>
      <c r="D25" s="94"/>
      <c r="E25" s="135"/>
      <c r="F25" s="135"/>
      <c r="G25" s="135"/>
      <c r="H25" s="135"/>
      <c r="I25" s="136"/>
      <c r="J25" s="89"/>
      <c r="K25" s="135"/>
      <c r="L25" s="135"/>
      <c r="M25" s="135"/>
      <c r="N25" s="135"/>
      <c r="O25" s="136"/>
      <c r="P25" s="224" t="s">
        <v>507</v>
      </c>
      <c r="Q25" s="225"/>
      <c r="R25" s="225"/>
      <c r="S25" s="225"/>
      <c r="T25" s="225"/>
      <c r="U25" s="282"/>
      <c r="V25" s="16"/>
      <c r="W25" s="16"/>
      <c r="X25" s="16"/>
      <c r="Y25" s="16"/>
      <c r="Z25" s="28"/>
      <c r="AA25" s="28"/>
      <c r="AB25" s="16"/>
      <c r="AC25" s="44"/>
      <c r="AD25" s="45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26"/>
      <c r="AP25" s="39"/>
      <c r="AQ25" s="40"/>
      <c r="AR25" s="86"/>
      <c r="AS25" s="87"/>
      <c r="AT25" s="87"/>
      <c r="AU25" s="88"/>
      <c r="AV25" s="75"/>
      <c r="AW25" s="76"/>
      <c r="AX25" s="76"/>
      <c r="AY25" s="77"/>
      <c r="AZ25" s="177">
        <f>ROUND(F21,0)+(ROUND(K21*(1+AT9),0)+(ROUND(Q27*(1+AX9),0)))</f>
        <v>1045</v>
      </c>
      <c r="BA25" s="29"/>
      <c r="BB25" s="185"/>
    </row>
    <row r="26" spans="1:54" s="147" customFormat="1" ht="17.100000000000001" customHeight="1" x14ac:dyDescent="0.15">
      <c r="A26" s="7">
        <v>16</v>
      </c>
      <c r="B26" s="8">
        <v>3768</v>
      </c>
      <c r="C26" s="9" t="s">
        <v>475</v>
      </c>
      <c r="D26" s="137"/>
      <c r="E26" s="135"/>
      <c r="F26" s="135"/>
      <c r="G26" s="135"/>
      <c r="H26" s="135"/>
      <c r="I26" s="136"/>
      <c r="J26" s="137"/>
      <c r="K26" s="135"/>
      <c r="L26" s="135"/>
      <c r="M26" s="135"/>
      <c r="N26" s="135"/>
      <c r="O26" s="136"/>
      <c r="P26" s="226"/>
      <c r="Q26" s="227"/>
      <c r="R26" s="227"/>
      <c r="S26" s="227"/>
      <c r="T26" s="227"/>
      <c r="U26" s="283"/>
      <c r="V26" s="20"/>
      <c r="W26" s="20"/>
      <c r="X26" s="20"/>
      <c r="Y26" s="20"/>
      <c r="Z26" s="31"/>
      <c r="AA26" s="31"/>
      <c r="AB26" s="117"/>
      <c r="AC26" s="117"/>
      <c r="AD26" s="122"/>
      <c r="AE26" s="43" t="s">
        <v>1749</v>
      </c>
      <c r="AF26" s="20"/>
      <c r="AG26" s="20"/>
      <c r="AH26" s="20"/>
      <c r="AI26" s="20"/>
      <c r="AJ26" s="20"/>
      <c r="AK26" s="20"/>
      <c r="AL26" s="20"/>
      <c r="AM26" s="20"/>
      <c r="AN26" s="20"/>
      <c r="AO26" s="22" t="s">
        <v>1706</v>
      </c>
      <c r="AP26" s="222">
        <v>1</v>
      </c>
      <c r="AQ26" s="223"/>
      <c r="AR26" s="86"/>
      <c r="AS26" s="87"/>
      <c r="AT26" s="87"/>
      <c r="AU26" s="88"/>
      <c r="AV26" s="75"/>
      <c r="AW26" s="76"/>
      <c r="AX26" s="76"/>
      <c r="AY26" s="77"/>
      <c r="AZ26" s="177">
        <f>ROUND(F21*AP26,0)+(ROUND(ROUND(K21*AP26,0)*(1+AT9),0)+(ROUND(ROUND(Q27*AP26,0)*(1+AX9),0)))</f>
        <v>1045</v>
      </c>
      <c r="BA26" s="29"/>
      <c r="BB26" s="185"/>
    </row>
    <row r="27" spans="1:54" s="147" customFormat="1" ht="17.100000000000001" customHeight="1" x14ac:dyDescent="0.15">
      <c r="A27" s="7">
        <v>16</v>
      </c>
      <c r="B27" s="8">
        <v>3769</v>
      </c>
      <c r="C27" s="9" t="s">
        <v>1755</v>
      </c>
      <c r="D27" s="132"/>
      <c r="E27" s="134"/>
      <c r="F27" s="64"/>
      <c r="G27" s="64"/>
      <c r="H27" s="14"/>
      <c r="I27" s="134"/>
      <c r="J27" s="55"/>
      <c r="K27" s="64"/>
      <c r="L27" s="64"/>
      <c r="M27" s="14"/>
      <c r="N27" s="134"/>
      <c r="O27" s="125"/>
      <c r="P27" s="36"/>
      <c r="Q27" s="240">
        <v>250</v>
      </c>
      <c r="R27" s="240"/>
      <c r="S27" s="14" t="s">
        <v>62</v>
      </c>
      <c r="T27" s="134"/>
      <c r="U27" s="125"/>
      <c r="V27" s="112" t="s">
        <v>205</v>
      </c>
      <c r="W27" s="91"/>
      <c r="X27" s="91"/>
      <c r="Y27" s="91"/>
      <c r="Z27" s="91"/>
      <c r="AA27" s="91"/>
      <c r="AB27" s="24" t="s">
        <v>1706</v>
      </c>
      <c r="AC27" s="219">
        <v>0.7</v>
      </c>
      <c r="AD27" s="220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26"/>
      <c r="AP27" s="39"/>
      <c r="AQ27" s="40"/>
      <c r="AR27" s="155"/>
      <c r="AS27" s="24"/>
      <c r="AT27" s="84"/>
      <c r="AU27" s="85"/>
      <c r="AV27" s="42"/>
      <c r="AW27" s="24"/>
      <c r="AX27" s="84"/>
      <c r="AY27" s="85"/>
      <c r="AZ27" s="177">
        <f>ROUND($F$21*AC27,0)+(ROUND(ROUND($K$21*AC27,0)*(1+$AT$9),0)+(ROUND(ROUND(Q27*AC27,0)*(1+$AX$9),0)))</f>
        <v>732</v>
      </c>
      <c r="BA27" s="29"/>
      <c r="BB27" s="185">
        <f t="shared" si="0"/>
        <v>837</v>
      </c>
    </row>
    <row r="28" spans="1:54" s="147" customFormat="1" ht="17.100000000000001" customHeight="1" x14ac:dyDescent="0.15">
      <c r="A28" s="7">
        <v>16</v>
      </c>
      <c r="B28" s="8">
        <v>3771</v>
      </c>
      <c r="C28" s="9" t="s">
        <v>1756</v>
      </c>
      <c r="D28" s="245" t="s">
        <v>508</v>
      </c>
      <c r="E28" s="241"/>
      <c r="F28" s="241"/>
      <c r="G28" s="241"/>
      <c r="H28" s="241"/>
      <c r="I28" s="251"/>
      <c r="J28" s="215" t="s">
        <v>505</v>
      </c>
      <c r="K28" s="241"/>
      <c r="L28" s="241"/>
      <c r="M28" s="241"/>
      <c r="N28" s="241"/>
      <c r="O28" s="251"/>
      <c r="P28" s="224" t="s">
        <v>500</v>
      </c>
      <c r="Q28" s="225"/>
      <c r="R28" s="225"/>
      <c r="S28" s="225"/>
      <c r="T28" s="225"/>
      <c r="U28" s="282"/>
      <c r="V28" s="16"/>
      <c r="W28" s="16"/>
      <c r="X28" s="16"/>
      <c r="Y28" s="16"/>
      <c r="Z28" s="28"/>
      <c r="AA28" s="28"/>
      <c r="AB28" s="16"/>
      <c r="AC28" s="44"/>
      <c r="AD28" s="45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26"/>
      <c r="AP28" s="39"/>
      <c r="AQ28" s="40"/>
      <c r="AR28" s="86"/>
      <c r="AS28" s="87"/>
      <c r="AT28" s="87"/>
      <c r="AU28" s="88"/>
      <c r="AV28" s="75"/>
      <c r="AW28" s="76"/>
      <c r="AX28" s="76"/>
      <c r="AY28" s="77"/>
      <c r="AZ28" s="177">
        <f>ROUND(F30,0)+(ROUND(K30*(1+AT9),0)+(ROUND(Q30*(1+AX9),0)))</f>
        <v>863</v>
      </c>
      <c r="BA28" s="29"/>
    </row>
    <row r="29" spans="1:54" s="147" customFormat="1" ht="17.100000000000001" customHeight="1" x14ac:dyDescent="0.15">
      <c r="A29" s="7">
        <v>16</v>
      </c>
      <c r="B29" s="8">
        <v>3772</v>
      </c>
      <c r="C29" s="9" t="s">
        <v>969</v>
      </c>
      <c r="D29" s="242"/>
      <c r="E29" s="243"/>
      <c r="F29" s="243"/>
      <c r="G29" s="243"/>
      <c r="H29" s="243"/>
      <c r="I29" s="252"/>
      <c r="J29" s="242"/>
      <c r="K29" s="243"/>
      <c r="L29" s="243"/>
      <c r="M29" s="243"/>
      <c r="N29" s="243"/>
      <c r="O29" s="252"/>
      <c r="P29" s="226"/>
      <c r="Q29" s="227"/>
      <c r="R29" s="227"/>
      <c r="S29" s="227"/>
      <c r="T29" s="227"/>
      <c r="U29" s="283"/>
      <c r="V29" s="20"/>
      <c r="W29" s="20"/>
      <c r="X29" s="20"/>
      <c r="Y29" s="20"/>
      <c r="Z29" s="31"/>
      <c r="AA29" s="31"/>
      <c r="AB29" s="117"/>
      <c r="AC29" s="117"/>
      <c r="AD29" s="122"/>
      <c r="AE29" s="43" t="s">
        <v>1749</v>
      </c>
      <c r="AF29" s="20"/>
      <c r="AG29" s="20"/>
      <c r="AH29" s="20"/>
      <c r="AI29" s="20"/>
      <c r="AJ29" s="20"/>
      <c r="AK29" s="20"/>
      <c r="AL29" s="20"/>
      <c r="AM29" s="20"/>
      <c r="AN29" s="20"/>
      <c r="AO29" s="22" t="s">
        <v>1706</v>
      </c>
      <c r="AP29" s="222">
        <v>1</v>
      </c>
      <c r="AQ29" s="223"/>
      <c r="AR29" s="86"/>
      <c r="AS29" s="87"/>
      <c r="AT29" s="87"/>
      <c r="AU29" s="88"/>
      <c r="AV29" s="75"/>
      <c r="AW29" s="76"/>
      <c r="AX29" s="76"/>
      <c r="AY29" s="77"/>
      <c r="AZ29" s="177">
        <f>ROUND(F30*AP29,0)+(ROUND(ROUND(K30*AP29,0)*(1+AT9),0)+(ROUND(ROUND(Q30*AP29,0)*(1+AX9),0)))</f>
        <v>863</v>
      </c>
      <c r="BA29" s="29"/>
    </row>
    <row r="30" spans="1:54" s="147" customFormat="1" ht="17.100000000000001" customHeight="1" x14ac:dyDescent="0.15">
      <c r="A30" s="7">
        <v>16</v>
      </c>
      <c r="B30" s="8">
        <v>3773</v>
      </c>
      <c r="C30" s="9" t="s">
        <v>1757</v>
      </c>
      <c r="D30" s="132"/>
      <c r="E30" s="127"/>
      <c r="F30" s="240">
        <v>404</v>
      </c>
      <c r="G30" s="240"/>
      <c r="H30" s="14" t="s">
        <v>62</v>
      </c>
      <c r="I30" s="127"/>
      <c r="J30" s="55"/>
      <c r="K30" s="240">
        <v>265</v>
      </c>
      <c r="L30" s="240"/>
      <c r="M30" s="14" t="s">
        <v>62</v>
      </c>
      <c r="N30" s="127"/>
      <c r="O30" s="125"/>
      <c r="P30" s="36"/>
      <c r="Q30" s="240">
        <v>85</v>
      </c>
      <c r="R30" s="240"/>
      <c r="S30" s="14" t="s">
        <v>62</v>
      </c>
      <c r="T30" s="134"/>
      <c r="U30" s="125"/>
      <c r="V30" s="112" t="s">
        <v>205</v>
      </c>
      <c r="W30" s="91"/>
      <c r="X30" s="91"/>
      <c r="Y30" s="91"/>
      <c r="Z30" s="91"/>
      <c r="AA30" s="91"/>
      <c r="AB30" s="24" t="s">
        <v>1706</v>
      </c>
      <c r="AC30" s="219">
        <v>0.7</v>
      </c>
      <c r="AD30" s="220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26"/>
      <c r="AP30" s="39"/>
      <c r="AQ30" s="40"/>
      <c r="AR30" s="155"/>
      <c r="AS30" s="24"/>
      <c r="AT30" s="84"/>
      <c r="AU30" s="85"/>
      <c r="AV30" s="42"/>
      <c r="AW30" s="24"/>
      <c r="AX30" s="84"/>
      <c r="AY30" s="85"/>
      <c r="AZ30" s="177">
        <f>ROUND($F$30*AC30,0)+(ROUND(ROUND($K$30*AC30,0)*(1+$AT$9),0)+(ROUND(ROUND(Q30*AC30,0)*(1+$AX$9),0)))</f>
        <v>606</v>
      </c>
      <c r="BA30" s="29"/>
      <c r="BB30" s="185">
        <f>$F$30+$K$30+Q30</f>
        <v>754</v>
      </c>
    </row>
    <row r="31" spans="1:54" s="147" customFormat="1" ht="17.100000000000001" customHeight="1" x14ac:dyDescent="0.15">
      <c r="A31" s="7">
        <v>16</v>
      </c>
      <c r="B31" s="8">
        <v>3775</v>
      </c>
      <c r="C31" s="9" t="s">
        <v>1758</v>
      </c>
      <c r="D31" s="94"/>
      <c r="E31" s="135"/>
      <c r="F31" s="135"/>
      <c r="G31" s="135"/>
      <c r="H31" s="135"/>
      <c r="I31" s="136"/>
      <c r="J31" s="89"/>
      <c r="K31" s="135"/>
      <c r="L31" s="135"/>
      <c r="M31" s="135"/>
      <c r="N31" s="135"/>
      <c r="O31" s="136"/>
      <c r="P31" s="224" t="s">
        <v>502</v>
      </c>
      <c r="Q31" s="225"/>
      <c r="R31" s="225"/>
      <c r="S31" s="225"/>
      <c r="T31" s="225"/>
      <c r="U31" s="282"/>
      <c r="V31" s="16"/>
      <c r="W31" s="16"/>
      <c r="X31" s="16"/>
      <c r="Y31" s="16"/>
      <c r="Z31" s="28"/>
      <c r="AA31" s="28"/>
      <c r="AB31" s="16"/>
      <c r="AC31" s="44"/>
      <c r="AD31" s="45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26"/>
      <c r="AP31" s="39"/>
      <c r="AQ31" s="40"/>
      <c r="AR31" s="86"/>
      <c r="AS31" s="87"/>
      <c r="AT31" s="87"/>
      <c r="AU31" s="88"/>
      <c r="AV31" s="75"/>
      <c r="AW31" s="76"/>
      <c r="AX31" s="76"/>
      <c r="AY31" s="77"/>
      <c r="AZ31" s="177">
        <f>ROUND(F30,0)+(ROUND(K30*(1+AT9),0)+(ROUND(Q33*(1+AX9),0)))</f>
        <v>987</v>
      </c>
      <c r="BA31" s="29"/>
      <c r="BB31" s="185"/>
    </row>
    <row r="32" spans="1:54" s="147" customFormat="1" ht="17.100000000000001" customHeight="1" x14ac:dyDescent="0.15">
      <c r="A32" s="7">
        <v>16</v>
      </c>
      <c r="B32" s="8">
        <v>3776</v>
      </c>
      <c r="C32" s="9" t="s">
        <v>970</v>
      </c>
      <c r="D32" s="137"/>
      <c r="E32" s="135"/>
      <c r="F32" s="135"/>
      <c r="G32" s="135"/>
      <c r="H32" s="135"/>
      <c r="I32" s="136"/>
      <c r="J32" s="137"/>
      <c r="K32" s="135"/>
      <c r="L32" s="135"/>
      <c r="M32" s="135"/>
      <c r="N32" s="135"/>
      <c r="O32" s="136"/>
      <c r="P32" s="226"/>
      <c r="Q32" s="227"/>
      <c r="R32" s="227"/>
      <c r="S32" s="227"/>
      <c r="T32" s="227"/>
      <c r="U32" s="283"/>
      <c r="V32" s="20"/>
      <c r="W32" s="20"/>
      <c r="X32" s="20"/>
      <c r="Y32" s="20"/>
      <c r="Z32" s="31"/>
      <c r="AA32" s="31"/>
      <c r="AB32" s="117"/>
      <c r="AC32" s="117"/>
      <c r="AD32" s="122"/>
      <c r="AE32" s="43" t="s">
        <v>1749</v>
      </c>
      <c r="AF32" s="20"/>
      <c r="AG32" s="20"/>
      <c r="AH32" s="20"/>
      <c r="AI32" s="20"/>
      <c r="AJ32" s="20"/>
      <c r="AK32" s="20"/>
      <c r="AL32" s="20"/>
      <c r="AM32" s="20"/>
      <c r="AN32" s="20"/>
      <c r="AO32" s="22" t="s">
        <v>1706</v>
      </c>
      <c r="AP32" s="222">
        <v>1</v>
      </c>
      <c r="AQ32" s="223"/>
      <c r="AR32" s="86"/>
      <c r="AS32" s="87"/>
      <c r="AT32" s="87"/>
      <c r="AU32" s="88"/>
      <c r="AV32" s="75"/>
      <c r="AW32" s="76"/>
      <c r="AX32" s="76"/>
      <c r="AY32" s="77"/>
      <c r="AZ32" s="177">
        <f>ROUND(F30*AP32,0)+(ROUND(ROUND(K30*AP32,0)*(1+AT9),0)+(ROUND(ROUND(Q33*AP32,0)*(1+AX9),0)))</f>
        <v>987</v>
      </c>
      <c r="BA32" s="29"/>
      <c r="BB32" s="185"/>
    </row>
    <row r="33" spans="1:54" s="147" customFormat="1" ht="17.100000000000001" customHeight="1" x14ac:dyDescent="0.15">
      <c r="A33" s="7">
        <v>16</v>
      </c>
      <c r="B33" s="8">
        <v>3777</v>
      </c>
      <c r="C33" s="9" t="s">
        <v>1759</v>
      </c>
      <c r="D33" s="132"/>
      <c r="E33" s="134"/>
      <c r="F33" s="64"/>
      <c r="G33" s="64"/>
      <c r="H33" s="14"/>
      <c r="I33" s="134"/>
      <c r="J33" s="55"/>
      <c r="K33" s="64"/>
      <c r="L33" s="64"/>
      <c r="M33" s="14"/>
      <c r="N33" s="134"/>
      <c r="O33" s="125"/>
      <c r="P33" s="36"/>
      <c r="Q33" s="240">
        <v>168</v>
      </c>
      <c r="R33" s="240"/>
      <c r="S33" s="14" t="s">
        <v>62</v>
      </c>
      <c r="T33" s="134"/>
      <c r="U33" s="125"/>
      <c r="V33" s="112" t="s">
        <v>205</v>
      </c>
      <c r="W33" s="91"/>
      <c r="X33" s="91"/>
      <c r="Y33" s="91"/>
      <c r="Z33" s="91"/>
      <c r="AA33" s="91"/>
      <c r="AB33" s="24" t="s">
        <v>1706</v>
      </c>
      <c r="AC33" s="219">
        <v>0.7</v>
      </c>
      <c r="AD33" s="220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26"/>
      <c r="AP33" s="39"/>
      <c r="AQ33" s="40"/>
      <c r="AR33" s="155"/>
      <c r="AS33" s="24"/>
      <c r="AT33" s="84"/>
      <c r="AU33" s="85"/>
      <c r="AV33" s="42"/>
      <c r="AW33" s="24"/>
      <c r="AX33" s="84"/>
      <c r="AY33" s="85"/>
      <c r="AZ33" s="177">
        <f>ROUND($F$30*AC33,0)+(ROUND(ROUND($K$30*AC33,0)*(1+$AT$9),0)+(ROUND(ROUND(Q33*AC33,0)*(1+$AX$9),0)))</f>
        <v>693</v>
      </c>
      <c r="BA33" s="29"/>
      <c r="BB33" s="185">
        <f t="shared" ref="BB33" si="1">$F$30+$K$30+Q33</f>
        <v>837</v>
      </c>
    </row>
    <row r="34" spans="1:54" s="147" customFormat="1" ht="17.100000000000001" customHeight="1" x14ac:dyDescent="0.15">
      <c r="A34" s="7">
        <v>16</v>
      </c>
      <c r="B34" s="8">
        <v>3779</v>
      </c>
      <c r="C34" s="9" t="s">
        <v>1760</v>
      </c>
      <c r="D34" s="245" t="s">
        <v>509</v>
      </c>
      <c r="E34" s="241"/>
      <c r="F34" s="241"/>
      <c r="G34" s="241"/>
      <c r="H34" s="241"/>
      <c r="I34" s="251"/>
      <c r="J34" s="215" t="s">
        <v>505</v>
      </c>
      <c r="K34" s="241"/>
      <c r="L34" s="241"/>
      <c r="M34" s="241"/>
      <c r="N34" s="241"/>
      <c r="O34" s="251"/>
      <c r="P34" s="224" t="s">
        <v>500</v>
      </c>
      <c r="Q34" s="225"/>
      <c r="R34" s="225"/>
      <c r="S34" s="225"/>
      <c r="T34" s="225"/>
      <c r="U34" s="282"/>
      <c r="V34" s="16"/>
      <c r="W34" s="16"/>
      <c r="X34" s="16"/>
      <c r="Y34" s="16"/>
      <c r="Z34" s="28"/>
      <c r="AA34" s="28"/>
      <c r="AB34" s="16"/>
      <c r="AC34" s="44"/>
      <c r="AD34" s="45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26"/>
      <c r="AP34" s="39"/>
      <c r="AQ34" s="40"/>
      <c r="AR34" s="86"/>
      <c r="AS34" s="87"/>
      <c r="AT34" s="87"/>
      <c r="AU34" s="88"/>
      <c r="AV34" s="75"/>
      <c r="AW34" s="76"/>
      <c r="AX34" s="76"/>
      <c r="AY34" s="77"/>
      <c r="AZ34" s="177">
        <f>ROUND(F36,0)+(ROUND(K36*(1+AT9),0)+(ROUND(Q36*(1+AX9),0)))</f>
        <v>921</v>
      </c>
      <c r="BA34" s="29"/>
    </row>
    <row r="35" spans="1:54" s="147" customFormat="1" ht="17.100000000000001" customHeight="1" x14ac:dyDescent="0.15">
      <c r="A35" s="7">
        <v>16</v>
      </c>
      <c r="B35" s="8">
        <v>3780</v>
      </c>
      <c r="C35" s="9" t="s">
        <v>971</v>
      </c>
      <c r="D35" s="242"/>
      <c r="E35" s="243"/>
      <c r="F35" s="243"/>
      <c r="G35" s="243"/>
      <c r="H35" s="243"/>
      <c r="I35" s="252"/>
      <c r="J35" s="242"/>
      <c r="K35" s="243"/>
      <c r="L35" s="243"/>
      <c r="M35" s="243"/>
      <c r="N35" s="243"/>
      <c r="O35" s="252"/>
      <c r="P35" s="226"/>
      <c r="Q35" s="227"/>
      <c r="R35" s="227"/>
      <c r="S35" s="227"/>
      <c r="T35" s="227"/>
      <c r="U35" s="283"/>
      <c r="V35" s="20"/>
      <c r="W35" s="20"/>
      <c r="X35" s="20"/>
      <c r="Y35" s="20"/>
      <c r="Z35" s="31"/>
      <c r="AA35" s="31"/>
      <c r="AB35" s="117"/>
      <c r="AC35" s="117"/>
      <c r="AD35" s="122"/>
      <c r="AE35" s="43" t="s">
        <v>1749</v>
      </c>
      <c r="AF35" s="20"/>
      <c r="AG35" s="20"/>
      <c r="AH35" s="20"/>
      <c r="AI35" s="20"/>
      <c r="AJ35" s="20"/>
      <c r="AK35" s="20"/>
      <c r="AL35" s="20"/>
      <c r="AM35" s="20"/>
      <c r="AN35" s="20"/>
      <c r="AO35" s="22" t="s">
        <v>1706</v>
      </c>
      <c r="AP35" s="222">
        <v>1</v>
      </c>
      <c r="AQ35" s="223"/>
      <c r="AR35" s="86"/>
      <c r="AS35" s="87"/>
      <c r="AT35" s="87"/>
      <c r="AU35" s="88"/>
      <c r="AV35" s="75"/>
      <c r="AW35" s="76"/>
      <c r="AX35" s="76"/>
      <c r="AY35" s="77"/>
      <c r="AZ35" s="177">
        <f>ROUND(F36*AP35,0)+(ROUND(ROUND(K36*AP35,0)*(1+AT9),0)+(ROUND(ROUND(Q36*AP35,0)*(1+AX9),0)))</f>
        <v>921</v>
      </c>
      <c r="BA35" s="29"/>
    </row>
    <row r="36" spans="1:54" s="147" customFormat="1" ht="17.100000000000001" customHeight="1" x14ac:dyDescent="0.15">
      <c r="A36" s="7">
        <v>16</v>
      </c>
      <c r="B36" s="8">
        <v>3781</v>
      </c>
      <c r="C36" s="9" t="s">
        <v>1761</v>
      </c>
      <c r="D36" s="132"/>
      <c r="E36" s="127"/>
      <c r="F36" s="240">
        <v>587</v>
      </c>
      <c r="G36" s="240"/>
      <c r="H36" s="14" t="s">
        <v>62</v>
      </c>
      <c r="I36" s="127"/>
      <c r="J36" s="55"/>
      <c r="K36" s="240">
        <v>167</v>
      </c>
      <c r="L36" s="240"/>
      <c r="M36" s="14" t="s">
        <v>62</v>
      </c>
      <c r="N36" s="127"/>
      <c r="O36" s="125"/>
      <c r="P36" s="36"/>
      <c r="Q36" s="240">
        <v>83</v>
      </c>
      <c r="R36" s="240"/>
      <c r="S36" s="14" t="s">
        <v>62</v>
      </c>
      <c r="T36" s="134"/>
      <c r="U36" s="125"/>
      <c r="V36" s="112" t="s">
        <v>205</v>
      </c>
      <c r="W36" s="91"/>
      <c r="X36" s="91"/>
      <c r="Y36" s="91"/>
      <c r="Z36" s="91"/>
      <c r="AA36" s="91"/>
      <c r="AB36" s="24" t="s">
        <v>1706</v>
      </c>
      <c r="AC36" s="219">
        <v>0.7</v>
      </c>
      <c r="AD36" s="220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26"/>
      <c r="AP36" s="39"/>
      <c r="AQ36" s="40"/>
      <c r="AR36" s="155"/>
      <c r="AS36" s="24"/>
      <c r="AT36" s="84"/>
      <c r="AU36" s="85"/>
      <c r="AV36" s="42"/>
      <c r="AW36" s="24"/>
      <c r="AX36" s="84"/>
      <c r="AY36" s="85"/>
      <c r="AZ36" s="177">
        <f>ROUND(F36*AC36,0)+(ROUND(ROUND(K36*AC36,0)*(1+$AT$9),0)+(ROUND(ROUND(Q36*AC36,0)*(1+$AX$9),0)))</f>
        <v>644</v>
      </c>
      <c r="BA36" s="29"/>
      <c r="BB36" s="185">
        <f>F36+K36+Q36</f>
        <v>837</v>
      </c>
    </row>
    <row r="37" spans="1:54" s="147" customFormat="1" ht="17.100000000000001" customHeight="1" x14ac:dyDescent="0.15">
      <c r="A37" s="7">
        <v>16</v>
      </c>
      <c r="B37" s="8">
        <v>3783</v>
      </c>
      <c r="C37" s="9" t="s">
        <v>1762</v>
      </c>
      <c r="D37" s="245" t="s">
        <v>510</v>
      </c>
      <c r="E37" s="241"/>
      <c r="F37" s="241"/>
      <c r="G37" s="241"/>
      <c r="H37" s="241"/>
      <c r="I37" s="251"/>
      <c r="J37" s="215" t="s">
        <v>511</v>
      </c>
      <c r="K37" s="241"/>
      <c r="L37" s="241"/>
      <c r="M37" s="241"/>
      <c r="N37" s="241"/>
      <c r="O37" s="251"/>
      <c r="P37" s="224" t="s">
        <v>500</v>
      </c>
      <c r="Q37" s="225"/>
      <c r="R37" s="225"/>
      <c r="S37" s="225"/>
      <c r="T37" s="225"/>
      <c r="U37" s="282"/>
      <c r="V37" s="16"/>
      <c r="W37" s="16"/>
      <c r="X37" s="16"/>
      <c r="Y37" s="16"/>
      <c r="Z37" s="28"/>
      <c r="AA37" s="28"/>
      <c r="AB37" s="16"/>
      <c r="AC37" s="44"/>
      <c r="AD37" s="45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26"/>
      <c r="AP37" s="39"/>
      <c r="AQ37" s="40"/>
      <c r="AR37" s="86"/>
      <c r="AS37" s="87"/>
      <c r="AT37" s="87"/>
      <c r="AU37" s="88"/>
      <c r="AV37" s="75"/>
      <c r="AW37" s="76"/>
      <c r="AX37" s="76"/>
      <c r="AY37" s="77"/>
      <c r="AZ37" s="177">
        <f>ROUND(F39,0)+(ROUND(K39*(1+AT9),0)+(ROUND(Q39*(1+AX9),0)))</f>
        <v>716</v>
      </c>
      <c r="BA37" s="29"/>
    </row>
    <row r="38" spans="1:54" s="147" customFormat="1" ht="17.100000000000001" customHeight="1" x14ac:dyDescent="0.15">
      <c r="A38" s="7">
        <v>16</v>
      </c>
      <c r="B38" s="8">
        <v>3784</v>
      </c>
      <c r="C38" s="9" t="s">
        <v>972</v>
      </c>
      <c r="D38" s="242"/>
      <c r="E38" s="243"/>
      <c r="F38" s="243"/>
      <c r="G38" s="243"/>
      <c r="H38" s="243"/>
      <c r="I38" s="252"/>
      <c r="J38" s="242"/>
      <c r="K38" s="243"/>
      <c r="L38" s="243"/>
      <c r="M38" s="243"/>
      <c r="N38" s="243"/>
      <c r="O38" s="252"/>
      <c r="P38" s="226"/>
      <c r="Q38" s="227"/>
      <c r="R38" s="227"/>
      <c r="S38" s="227"/>
      <c r="T38" s="227"/>
      <c r="U38" s="283"/>
      <c r="V38" s="20"/>
      <c r="W38" s="20"/>
      <c r="X38" s="20"/>
      <c r="Y38" s="20"/>
      <c r="Z38" s="31"/>
      <c r="AA38" s="31"/>
      <c r="AB38" s="117"/>
      <c r="AC38" s="117"/>
      <c r="AD38" s="122"/>
      <c r="AE38" s="43" t="s">
        <v>1749</v>
      </c>
      <c r="AF38" s="20"/>
      <c r="AG38" s="20"/>
      <c r="AH38" s="20"/>
      <c r="AI38" s="20"/>
      <c r="AJ38" s="20"/>
      <c r="AK38" s="20"/>
      <c r="AL38" s="20"/>
      <c r="AM38" s="20"/>
      <c r="AN38" s="20"/>
      <c r="AO38" s="22" t="s">
        <v>1706</v>
      </c>
      <c r="AP38" s="222">
        <v>1</v>
      </c>
      <c r="AQ38" s="223"/>
      <c r="AR38" s="86"/>
      <c r="AS38" s="87"/>
      <c r="AT38" s="87"/>
      <c r="AU38" s="88"/>
      <c r="AV38" s="75"/>
      <c r="AW38" s="76"/>
      <c r="AX38" s="76"/>
      <c r="AY38" s="77"/>
      <c r="AZ38" s="177">
        <f>ROUND(F39*AP38,0)+(ROUND(ROUND(K39*AP38,0)*(1+AT9),0)+(ROUND(ROUND(Q39*AP38,0)*(1+AX9),0)))</f>
        <v>716</v>
      </c>
      <c r="BA38" s="29"/>
    </row>
    <row r="39" spans="1:54" s="147" customFormat="1" ht="17.100000000000001" customHeight="1" x14ac:dyDescent="0.15">
      <c r="A39" s="7">
        <v>16</v>
      </c>
      <c r="B39" s="8">
        <v>3785</v>
      </c>
      <c r="C39" s="9" t="s">
        <v>1763</v>
      </c>
      <c r="D39" s="132"/>
      <c r="E39" s="127"/>
      <c r="F39" s="240">
        <v>256</v>
      </c>
      <c r="G39" s="240"/>
      <c r="H39" s="14" t="s">
        <v>62</v>
      </c>
      <c r="I39" s="127"/>
      <c r="J39" s="55"/>
      <c r="K39" s="240">
        <v>148</v>
      </c>
      <c r="L39" s="240"/>
      <c r="M39" s="14" t="s">
        <v>62</v>
      </c>
      <c r="N39" s="127"/>
      <c r="O39" s="125"/>
      <c r="P39" s="36"/>
      <c r="Q39" s="240">
        <v>183</v>
      </c>
      <c r="R39" s="240"/>
      <c r="S39" s="14" t="s">
        <v>62</v>
      </c>
      <c r="T39" s="134"/>
      <c r="U39" s="125"/>
      <c r="V39" s="112" t="s">
        <v>205</v>
      </c>
      <c r="W39" s="91"/>
      <c r="X39" s="91"/>
      <c r="Y39" s="91"/>
      <c r="Z39" s="91"/>
      <c r="AA39" s="91"/>
      <c r="AB39" s="24" t="s">
        <v>1706</v>
      </c>
      <c r="AC39" s="219">
        <v>0.7</v>
      </c>
      <c r="AD39" s="220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26"/>
      <c r="AP39" s="39"/>
      <c r="AQ39" s="40"/>
      <c r="AR39" s="155"/>
      <c r="AS39" s="24"/>
      <c r="AT39" s="84"/>
      <c r="AU39" s="85"/>
      <c r="AV39" s="42"/>
      <c r="AW39" s="24"/>
      <c r="AX39" s="84"/>
      <c r="AY39" s="85"/>
      <c r="AZ39" s="177">
        <f>ROUND($F$39*AC39,0)+(ROUND(ROUND($K$39*AC39,0)*(1+$AT$9),0)+(ROUND(ROUND(Q39*AC39,0)*(1+$AX$9),0)))</f>
        <v>501</v>
      </c>
      <c r="BA39" s="29"/>
      <c r="BB39" s="185">
        <f>$F$39+$K$39+Q39</f>
        <v>587</v>
      </c>
    </row>
    <row r="40" spans="1:54" s="147" customFormat="1" ht="17.100000000000001" customHeight="1" x14ac:dyDescent="0.15">
      <c r="A40" s="7">
        <v>16</v>
      </c>
      <c r="B40" s="8">
        <v>3787</v>
      </c>
      <c r="C40" s="9" t="s">
        <v>1764</v>
      </c>
      <c r="D40" s="94"/>
      <c r="E40" s="135"/>
      <c r="F40" s="135"/>
      <c r="G40" s="135"/>
      <c r="H40" s="135"/>
      <c r="I40" s="136"/>
      <c r="J40" s="89"/>
      <c r="K40" s="135"/>
      <c r="L40" s="135"/>
      <c r="M40" s="135"/>
      <c r="N40" s="135"/>
      <c r="O40" s="136"/>
      <c r="P40" s="224" t="s">
        <v>502</v>
      </c>
      <c r="Q40" s="225"/>
      <c r="R40" s="225"/>
      <c r="S40" s="225"/>
      <c r="T40" s="225"/>
      <c r="U40" s="282"/>
      <c r="V40" s="16"/>
      <c r="W40" s="16"/>
      <c r="X40" s="16"/>
      <c r="Y40" s="16"/>
      <c r="Z40" s="28"/>
      <c r="AA40" s="28"/>
      <c r="AB40" s="16"/>
      <c r="AC40" s="44"/>
      <c r="AD40" s="45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26"/>
      <c r="AP40" s="39"/>
      <c r="AQ40" s="40"/>
      <c r="AR40" s="86"/>
      <c r="AS40" s="87"/>
      <c r="AT40" s="87"/>
      <c r="AU40" s="88"/>
      <c r="AV40" s="75"/>
      <c r="AW40" s="76"/>
      <c r="AX40" s="76"/>
      <c r="AY40" s="77"/>
      <c r="AZ40" s="177">
        <f>ROUND(F39,0)+(ROUND(K39*(1+AT9),0)+(ROUND(Q42*(1+AX9),0)))</f>
        <v>839</v>
      </c>
      <c r="BA40" s="29"/>
      <c r="BB40" s="185"/>
    </row>
    <row r="41" spans="1:54" s="147" customFormat="1" ht="17.100000000000001" customHeight="1" x14ac:dyDescent="0.15">
      <c r="A41" s="7">
        <v>16</v>
      </c>
      <c r="B41" s="8">
        <v>3788</v>
      </c>
      <c r="C41" s="9" t="s">
        <v>973</v>
      </c>
      <c r="D41" s="137"/>
      <c r="E41" s="135"/>
      <c r="F41" s="135"/>
      <c r="G41" s="135"/>
      <c r="H41" s="135"/>
      <c r="I41" s="136"/>
      <c r="J41" s="137"/>
      <c r="K41" s="135"/>
      <c r="L41" s="135"/>
      <c r="M41" s="135"/>
      <c r="N41" s="135"/>
      <c r="O41" s="136"/>
      <c r="P41" s="226"/>
      <c r="Q41" s="227"/>
      <c r="R41" s="227"/>
      <c r="S41" s="227"/>
      <c r="T41" s="227"/>
      <c r="U41" s="283"/>
      <c r="V41" s="20"/>
      <c r="W41" s="20"/>
      <c r="X41" s="20"/>
      <c r="Y41" s="20"/>
      <c r="Z41" s="31"/>
      <c r="AA41" s="31"/>
      <c r="AB41" s="117"/>
      <c r="AC41" s="117"/>
      <c r="AD41" s="122"/>
      <c r="AE41" s="43" t="s">
        <v>1749</v>
      </c>
      <c r="AF41" s="20"/>
      <c r="AG41" s="20"/>
      <c r="AH41" s="20"/>
      <c r="AI41" s="20"/>
      <c r="AJ41" s="20"/>
      <c r="AK41" s="20"/>
      <c r="AL41" s="20"/>
      <c r="AM41" s="20"/>
      <c r="AN41" s="20"/>
      <c r="AO41" s="22" t="s">
        <v>1706</v>
      </c>
      <c r="AP41" s="222">
        <v>1</v>
      </c>
      <c r="AQ41" s="223"/>
      <c r="AR41" s="86"/>
      <c r="AS41" s="87"/>
      <c r="AT41" s="87"/>
      <c r="AU41" s="88"/>
      <c r="AV41" s="75"/>
      <c r="AW41" s="76"/>
      <c r="AX41" s="76"/>
      <c r="AY41" s="77"/>
      <c r="AZ41" s="177">
        <f>ROUND(F39*AP41,0)+(ROUND(ROUND(K39*AP41,0)*(1+AT9),0)+(ROUND(ROUND(Q42*AP41,0)*(1+AX9),0)))</f>
        <v>839</v>
      </c>
      <c r="BA41" s="29"/>
      <c r="BB41" s="185"/>
    </row>
    <row r="42" spans="1:54" s="147" customFormat="1" ht="17.100000000000001" customHeight="1" x14ac:dyDescent="0.15">
      <c r="A42" s="7">
        <v>16</v>
      </c>
      <c r="B42" s="8">
        <v>3789</v>
      </c>
      <c r="C42" s="9" t="s">
        <v>1765</v>
      </c>
      <c r="D42" s="132"/>
      <c r="E42" s="134"/>
      <c r="F42" s="64"/>
      <c r="G42" s="64"/>
      <c r="H42" s="14"/>
      <c r="I42" s="134"/>
      <c r="J42" s="55"/>
      <c r="K42" s="64"/>
      <c r="L42" s="64"/>
      <c r="M42" s="14"/>
      <c r="N42" s="134"/>
      <c r="O42" s="125"/>
      <c r="P42" s="36"/>
      <c r="Q42" s="240">
        <v>265</v>
      </c>
      <c r="R42" s="240"/>
      <c r="S42" s="14" t="s">
        <v>62</v>
      </c>
      <c r="T42" s="134"/>
      <c r="U42" s="125"/>
      <c r="V42" s="112" t="s">
        <v>205</v>
      </c>
      <c r="W42" s="91"/>
      <c r="X42" s="91"/>
      <c r="Y42" s="91"/>
      <c r="Z42" s="91"/>
      <c r="AA42" s="91"/>
      <c r="AB42" s="24" t="s">
        <v>1706</v>
      </c>
      <c r="AC42" s="219">
        <v>0.7</v>
      </c>
      <c r="AD42" s="220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26"/>
      <c r="AP42" s="39"/>
      <c r="AQ42" s="40"/>
      <c r="AR42" s="155"/>
      <c r="AS42" s="24"/>
      <c r="AT42" s="84"/>
      <c r="AU42" s="85"/>
      <c r="AV42" s="42"/>
      <c r="AW42" s="24"/>
      <c r="AX42" s="84"/>
      <c r="AY42" s="85"/>
      <c r="AZ42" s="177">
        <f>ROUND($F$39*AC42,0)+(ROUND(ROUND($K$39*AC42,0)*(1+$AT$9),0)+(ROUND(ROUND(Q42*AC42,0)*(1+$AX$9),0)))</f>
        <v>588</v>
      </c>
      <c r="BA42" s="29"/>
      <c r="BB42" s="185">
        <f t="shared" ref="BB42:BB48" si="2">$F$39+$K$39+Q42</f>
        <v>669</v>
      </c>
    </row>
    <row r="43" spans="1:54" s="147" customFormat="1" ht="17.100000000000001" customHeight="1" x14ac:dyDescent="0.15">
      <c r="A43" s="7">
        <v>16</v>
      </c>
      <c r="B43" s="8">
        <v>3791</v>
      </c>
      <c r="C43" s="9" t="s">
        <v>1766</v>
      </c>
      <c r="D43" s="94"/>
      <c r="E43" s="135"/>
      <c r="F43" s="135"/>
      <c r="G43" s="135"/>
      <c r="H43" s="135"/>
      <c r="I43" s="136"/>
      <c r="J43" s="89"/>
      <c r="K43" s="135"/>
      <c r="L43" s="135"/>
      <c r="M43" s="135"/>
      <c r="N43" s="135"/>
      <c r="O43" s="136"/>
      <c r="P43" s="224" t="s">
        <v>507</v>
      </c>
      <c r="Q43" s="225"/>
      <c r="R43" s="225"/>
      <c r="S43" s="225"/>
      <c r="T43" s="225"/>
      <c r="U43" s="282"/>
      <c r="V43" s="16"/>
      <c r="W43" s="16"/>
      <c r="X43" s="16"/>
      <c r="Y43" s="16"/>
      <c r="Z43" s="28"/>
      <c r="AA43" s="28"/>
      <c r="AB43" s="16"/>
      <c r="AC43" s="44"/>
      <c r="AD43" s="45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26"/>
      <c r="AP43" s="39"/>
      <c r="AQ43" s="40"/>
      <c r="AR43" s="86"/>
      <c r="AS43" s="87"/>
      <c r="AT43" s="87"/>
      <c r="AU43" s="88"/>
      <c r="AV43" s="75"/>
      <c r="AW43" s="76"/>
      <c r="AX43" s="76"/>
      <c r="AY43" s="77"/>
      <c r="AZ43" s="177">
        <f>ROUND(F39,0)+(ROUND(K39*(1+AT9),0)+(ROUND(Q45*(1+AX9),0)))</f>
        <v>966</v>
      </c>
      <c r="BA43" s="29"/>
      <c r="BB43" s="185"/>
    </row>
    <row r="44" spans="1:54" s="147" customFormat="1" ht="17.100000000000001" customHeight="1" x14ac:dyDescent="0.15">
      <c r="A44" s="7">
        <v>16</v>
      </c>
      <c r="B44" s="8">
        <v>3792</v>
      </c>
      <c r="C44" s="9" t="s">
        <v>974</v>
      </c>
      <c r="D44" s="137"/>
      <c r="E44" s="135"/>
      <c r="F44" s="135"/>
      <c r="G44" s="135"/>
      <c r="H44" s="135"/>
      <c r="I44" s="136"/>
      <c r="J44" s="137"/>
      <c r="K44" s="135"/>
      <c r="L44" s="135"/>
      <c r="M44" s="135"/>
      <c r="N44" s="135"/>
      <c r="O44" s="136"/>
      <c r="P44" s="226"/>
      <c r="Q44" s="227"/>
      <c r="R44" s="227"/>
      <c r="S44" s="227"/>
      <c r="T44" s="227"/>
      <c r="U44" s="283"/>
      <c r="V44" s="20"/>
      <c r="W44" s="20"/>
      <c r="X44" s="20"/>
      <c r="Y44" s="20"/>
      <c r="Z44" s="31"/>
      <c r="AA44" s="31"/>
      <c r="AB44" s="117"/>
      <c r="AC44" s="117"/>
      <c r="AD44" s="122"/>
      <c r="AE44" s="43" t="s">
        <v>1767</v>
      </c>
      <c r="AF44" s="20"/>
      <c r="AG44" s="20"/>
      <c r="AH44" s="20"/>
      <c r="AI44" s="20"/>
      <c r="AJ44" s="20"/>
      <c r="AK44" s="20"/>
      <c r="AL44" s="20"/>
      <c r="AM44" s="20"/>
      <c r="AN44" s="20"/>
      <c r="AO44" s="22" t="s">
        <v>1768</v>
      </c>
      <c r="AP44" s="222">
        <v>1</v>
      </c>
      <c r="AQ44" s="223"/>
      <c r="AR44" s="86"/>
      <c r="AS44" s="87"/>
      <c r="AT44" s="87"/>
      <c r="AU44" s="88"/>
      <c r="AV44" s="75"/>
      <c r="AW44" s="76"/>
      <c r="AX44" s="76"/>
      <c r="AY44" s="77"/>
      <c r="AZ44" s="177">
        <f>ROUND(F39*AP44,0)+(ROUND(ROUND(K39*AP44,0)*(1+AT9),0)+(ROUND(ROUND(Q45*AP44,0)*(1+AX9),0)))</f>
        <v>966</v>
      </c>
      <c r="BA44" s="29"/>
      <c r="BB44" s="185"/>
    </row>
    <row r="45" spans="1:54" s="147" customFormat="1" ht="17.100000000000001" customHeight="1" x14ac:dyDescent="0.15">
      <c r="A45" s="7">
        <v>16</v>
      </c>
      <c r="B45" s="8">
        <v>3793</v>
      </c>
      <c r="C45" s="9" t="s">
        <v>1769</v>
      </c>
      <c r="D45" s="132"/>
      <c r="E45" s="134"/>
      <c r="F45" s="64"/>
      <c r="G45" s="64"/>
      <c r="H45" s="14"/>
      <c r="I45" s="134"/>
      <c r="J45" s="55"/>
      <c r="K45" s="64"/>
      <c r="L45" s="64"/>
      <c r="M45" s="14"/>
      <c r="N45" s="134"/>
      <c r="O45" s="125"/>
      <c r="P45" s="36"/>
      <c r="Q45" s="240">
        <v>350</v>
      </c>
      <c r="R45" s="240"/>
      <c r="S45" s="14" t="s">
        <v>62</v>
      </c>
      <c r="T45" s="134"/>
      <c r="U45" s="125"/>
      <c r="V45" s="112" t="s">
        <v>205</v>
      </c>
      <c r="W45" s="91"/>
      <c r="X45" s="91"/>
      <c r="Y45" s="91"/>
      <c r="Z45" s="91"/>
      <c r="AA45" s="91"/>
      <c r="AB45" s="24" t="s">
        <v>1768</v>
      </c>
      <c r="AC45" s="219">
        <v>0.7</v>
      </c>
      <c r="AD45" s="220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26"/>
      <c r="AP45" s="39"/>
      <c r="AQ45" s="40"/>
      <c r="AR45" s="155"/>
      <c r="AS45" s="24"/>
      <c r="AT45" s="84"/>
      <c r="AU45" s="85"/>
      <c r="AV45" s="42"/>
      <c r="AW45" s="24"/>
      <c r="AX45" s="84"/>
      <c r="AY45" s="85"/>
      <c r="AZ45" s="177">
        <f>ROUND($F$39*AC45,0)+(ROUND(ROUND($K$39*AC45,0)*(1+$AT$9),0)+(ROUND(ROUND(Q45*AC45,0)*(1+$AX$9),0)))</f>
        <v>677</v>
      </c>
      <c r="BA45" s="29"/>
      <c r="BB45" s="185">
        <f t="shared" si="2"/>
        <v>754</v>
      </c>
    </row>
    <row r="46" spans="1:54" s="147" customFormat="1" ht="17.100000000000001" customHeight="1" x14ac:dyDescent="0.15">
      <c r="A46" s="7">
        <v>16</v>
      </c>
      <c r="B46" s="8">
        <v>3795</v>
      </c>
      <c r="C46" s="9" t="s">
        <v>1770</v>
      </c>
      <c r="D46" s="94"/>
      <c r="E46" s="135"/>
      <c r="F46" s="135"/>
      <c r="G46" s="135"/>
      <c r="H46" s="135"/>
      <c r="I46" s="136"/>
      <c r="J46" s="89"/>
      <c r="K46" s="135"/>
      <c r="L46" s="135"/>
      <c r="M46" s="135"/>
      <c r="N46" s="135"/>
      <c r="O46" s="136"/>
      <c r="P46" s="224" t="s">
        <v>512</v>
      </c>
      <c r="Q46" s="225"/>
      <c r="R46" s="225"/>
      <c r="S46" s="225"/>
      <c r="T46" s="225"/>
      <c r="U46" s="282"/>
      <c r="V46" s="16"/>
      <c r="W46" s="16"/>
      <c r="X46" s="16"/>
      <c r="Y46" s="16"/>
      <c r="Z46" s="28"/>
      <c r="AA46" s="28"/>
      <c r="AB46" s="16"/>
      <c r="AC46" s="44"/>
      <c r="AD46" s="45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26"/>
      <c r="AP46" s="39"/>
      <c r="AQ46" s="40"/>
      <c r="AR46" s="86"/>
      <c r="AS46" s="87"/>
      <c r="AT46" s="87"/>
      <c r="AU46" s="88"/>
      <c r="AV46" s="75"/>
      <c r="AW46" s="76"/>
      <c r="AX46" s="76"/>
      <c r="AY46" s="77"/>
      <c r="AZ46" s="177">
        <f>ROUND(F39,0)+(ROUND(K39*(1+AT9),0)+(ROUND(Q48*(1+AX9),0)))</f>
        <v>1091</v>
      </c>
      <c r="BA46" s="29"/>
      <c r="BB46" s="185"/>
    </row>
    <row r="47" spans="1:54" s="147" customFormat="1" ht="17.100000000000001" customHeight="1" x14ac:dyDescent="0.15">
      <c r="A47" s="7">
        <v>16</v>
      </c>
      <c r="B47" s="8">
        <v>3796</v>
      </c>
      <c r="C47" s="9" t="s">
        <v>975</v>
      </c>
      <c r="D47" s="137"/>
      <c r="E47" s="135"/>
      <c r="F47" s="135"/>
      <c r="G47" s="135"/>
      <c r="H47" s="135"/>
      <c r="I47" s="136"/>
      <c r="J47" s="137"/>
      <c r="K47" s="135"/>
      <c r="L47" s="135"/>
      <c r="M47" s="135"/>
      <c r="N47" s="135"/>
      <c r="O47" s="136"/>
      <c r="P47" s="226"/>
      <c r="Q47" s="227"/>
      <c r="R47" s="227"/>
      <c r="S47" s="227"/>
      <c r="T47" s="227"/>
      <c r="U47" s="283"/>
      <c r="V47" s="20"/>
      <c r="W47" s="20"/>
      <c r="X47" s="20"/>
      <c r="Y47" s="20"/>
      <c r="Z47" s="31"/>
      <c r="AA47" s="31"/>
      <c r="AB47" s="117"/>
      <c r="AC47" s="117"/>
      <c r="AD47" s="122"/>
      <c r="AE47" s="43" t="s">
        <v>1767</v>
      </c>
      <c r="AF47" s="20"/>
      <c r="AG47" s="20"/>
      <c r="AH47" s="20"/>
      <c r="AI47" s="20"/>
      <c r="AJ47" s="20"/>
      <c r="AK47" s="20"/>
      <c r="AL47" s="20"/>
      <c r="AM47" s="20"/>
      <c r="AN47" s="20"/>
      <c r="AO47" s="22" t="s">
        <v>1768</v>
      </c>
      <c r="AP47" s="222">
        <v>1</v>
      </c>
      <c r="AQ47" s="223"/>
      <c r="AR47" s="86"/>
      <c r="AS47" s="87"/>
      <c r="AT47" s="87"/>
      <c r="AU47" s="88"/>
      <c r="AV47" s="75"/>
      <c r="AW47" s="76"/>
      <c r="AX47" s="76"/>
      <c r="AY47" s="77"/>
      <c r="AZ47" s="177">
        <f>ROUND(F39*AP47,0)+(ROUND(ROUND(K39*AP47,0)*(1+AT9),0)+(ROUND(ROUND(Q48*AP47,0)*(1+AX9),0)))</f>
        <v>1091</v>
      </c>
      <c r="BA47" s="29"/>
      <c r="BB47" s="185"/>
    </row>
    <row r="48" spans="1:54" s="147" customFormat="1" ht="17.100000000000001" customHeight="1" x14ac:dyDescent="0.15">
      <c r="A48" s="7">
        <v>16</v>
      </c>
      <c r="B48" s="8">
        <v>3797</v>
      </c>
      <c r="C48" s="9" t="s">
        <v>1771</v>
      </c>
      <c r="D48" s="132"/>
      <c r="E48" s="134"/>
      <c r="F48" s="64"/>
      <c r="G48" s="64"/>
      <c r="H48" s="14"/>
      <c r="I48" s="134"/>
      <c r="J48" s="55"/>
      <c r="K48" s="64"/>
      <c r="L48" s="64"/>
      <c r="M48" s="14"/>
      <c r="N48" s="134"/>
      <c r="O48" s="125"/>
      <c r="P48" s="36"/>
      <c r="Q48" s="240">
        <v>433</v>
      </c>
      <c r="R48" s="240"/>
      <c r="S48" s="14" t="s">
        <v>62</v>
      </c>
      <c r="T48" s="134"/>
      <c r="U48" s="125"/>
      <c r="V48" s="112" t="s">
        <v>205</v>
      </c>
      <c r="W48" s="91"/>
      <c r="X48" s="91"/>
      <c r="Y48" s="91"/>
      <c r="Z48" s="91"/>
      <c r="AA48" s="91"/>
      <c r="AB48" s="24" t="s">
        <v>1768</v>
      </c>
      <c r="AC48" s="219">
        <v>0.7</v>
      </c>
      <c r="AD48" s="220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26"/>
      <c r="AP48" s="39"/>
      <c r="AQ48" s="40"/>
      <c r="AR48" s="155"/>
      <c r="AS48" s="24"/>
      <c r="AT48" s="84"/>
      <c r="AU48" s="85"/>
      <c r="AV48" s="42"/>
      <c r="AW48" s="24"/>
      <c r="AX48" s="84"/>
      <c r="AY48" s="85"/>
      <c r="AZ48" s="177">
        <f>ROUND($F$39*AC48,0)+(ROUND(ROUND($K$39*AC48,0)*(1+$AT$9),0)+(ROUND(ROUND(Q48*AC48,0)*(1+$AX$9),0)))</f>
        <v>764</v>
      </c>
      <c r="BA48" s="29"/>
      <c r="BB48" s="185">
        <f t="shared" si="2"/>
        <v>837</v>
      </c>
    </row>
    <row r="49" spans="1:54" s="147" customFormat="1" ht="17.100000000000001" customHeight="1" x14ac:dyDescent="0.15">
      <c r="A49" s="7">
        <v>16</v>
      </c>
      <c r="B49" s="8">
        <v>3799</v>
      </c>
      <c r="C49" s="9" t="s">
        <v>1772</v>
      </c>
      <c r="D49" s="245" t="s">
        <v>513</v>
      </c>
      <c r="E49" s="241"/>
      <c r="F49" s="241"/>
      <c r="G49" s="241"/>
      <c r="H49" s="241"/>
      <c r="I49" s="251"/>
      <c r="J49" s="215" t="s">
        <v>511</v>
      </c>
      <c r="K49" s="241"/>
      <c r="L49" s="241"/>
      <c r="M49" s="241"/>
      <c r="N49" s="241"/>
      <c r="O49" s="251"/>
      <c r="P49" s="224" t="s">
        <v>500</v>
      </c>
      <c r="Q49" s="225"/>
      <c r="R49" s="225"/>
      <c r="S49" s="225"/>
      <c r="T49" s="225"/>
      <c r="U49" s="282"/>
      <c r="V49" s="16"/>
      <c r="W49" s="16"/>
      <c r="X49" s="16"/>
      <c r="Y49" s="16"/>
      <c r="Z49" s="28"/>
      <c r="AA49" s="28"/>
      <c r="AB49" s="16"/>
      <c r="AC49" s="44"/>
      <c r="AD49" s="45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26"/>
      <c r="AP49" s="39"/>
      <c r="AQ49" s="40"/>
      <c r="AR49" s="86"/>
      <c r="AS49" s="87"/>
      <c r="AT49" s="87"/>
      <c r="AU49" s="88"/>
      <c r="AV49" s="75"/>
      <c r="AW49" s="76"/>
      <c r="AX49" s="76"/>
      <c r="AY49" s="77"/>
      <c r="AZ49" s="177">
        <f>ROUND(F51,0)+(ROUND(K51*(1+AT9),0)+(ROUND(Q51*(1+AX9),0)))</f>
        <v>756</v>
      </c>
      <c r="BA49" s="29"/>
    </row>
    <row r="50" spans="1:54" s="147" customFormat="1" ht="17.100000000000001" customHeight="1" x14ac:dyDescent="0.15">
      <c r="A50" s="7">
        <v>16</v>
      </c>
      <c r="B50" s="8">
        <v>3800</v>
      </c>
      <c r="C50" s="9" t="s">
        <v>976</v>
      </c>
      <c r="D50" s="242"/>
      <c r="E50" s="243"/>
      <c r="F50" s="243"/>
      <c r="G50" s="243"/>
      <c r="H50" s="243"/>
      <c r="I50" s="252"/>
      <c r="J50" s="242"/>
      <c r="K50" s="243"/>
      <c r="L50" s="243"/>
      <c r="M50" s="243"/>
      <c r="N50" s="243"/>
      <c r="O50" s="252"/>
      <c r="P50" s="226"/>
      <c r="Q50" s="227"/>
      <c r="R50" s="227"/>
      <c r="S50" s="227"/>
      <c r="T50" s="227"/>
      <c r="U50" s="283"/>
      <c r="V50" s="20"/>
      <c r="W50" s="20"/>
      <c r="X50" s="20"/>
      <c r="Y50" s="20"/>
      <c r="Z50" s="31"/>
      <c r="AA50" s="31"/>
      <c r="AB50" s="117"/>
      <c r="AC50" s="117"/>
      <c r="AD50" s="122"/>
      <c r="AE50" s="43" t="s">
        <v>1767</v>
      </c>
      <c r="AF50" s="20"/>
      <c r="AG50" s="20"/>
      <c r="AH50" s="20"/>
      <c r="AI50" s="20"/>
      <c r="AJ50" s="20"/>
      <c r="AK50" s="20"/>
      <c r="AL50" s="20"/>
      <c r="AM50" s="20"/>
      <c r="AN50" s="20"/>
      <c r="AO50" s="22" t="s">
        <v>1768</v>
      </c>
      <c r="AP50" s="222">
        <v>1</v>
      </c>
      <c r="AQ50" s="223"/>
      <c r="AR50" s="86"/>
      <c r="AS50" s="87"/>
      <c r="AT50" s="87"/>
      <c r="AU50" s="88"/>
      <c r="AV50" s="75"/>
      <c r="AW50" s="76"/>
      <c r="AX50" s="76"/>
      <c r="AY50" s="77"/>
      <c r="AZ50" s="177">
        <f>ROUND(F51*AP50,0)+(ROUND(ROUND(K51*AP50,0)*(1+AT9),0)+(ROUND(ROUND(Q51*AP50,0)*(1+AX9),0)))</f>
        <v>756</v>
      </c>
      <c r="BA50" s="29"/>
    </row>
    <row r="51" spans="1:54" s="147" customFormat="1" ht="17.100000000000001" customHeight="1" x14ac:dyDescent="0.15">
      <c r="A51" s="7">
        <v>16</v>
      </c>
      <c r="B51" s="8">
        <v>3801</v>
      </c>
      <c r="C51" s="9" t="s">
        <v>1773</v>
      </c>
      <c r="D51" s="132"/>
      <c r="E51" s="127"/>
      <c r="F51" s="240">
        <v>404</v>
      </c>
      <c r="G51" s="240"/>
      <c r="H51" s="14" t="s">
        <v>62</v>
      </c>
      <c r="I51" s="127"/>
      <c r="J51" s="55"/>
      <c r="K51" s="240">
        <v>183</v>
      </c>
      <c r="L51" s="240"/>
      <c r="M51" s="14" t="s">
        <v>62</v>
      </c>
      <c r="N51" s="127"/>
      <c r="O51" s="125"/>
      <c r="P51" s="36"/>
      <c r="Q51" s="240">
        <v>82</v>
      </c>
      <c r="R51" s="240"/>
      <c r="S51" s="14" t="s">
        <v>62</v>
      </c>
      <c r="T51" s="134"/>
      <c r="U51" s="125"/>
      <c r="V51" s="112" t="s">
        <v>205</v>
      </c>
      <c r="W51" s="91"/>
      <c r="X51" s="91"/>
      <c r="Y51" s="91"/>
      <c r="Z51" s="91"/>
      <c r="AA51" s="91"/>
      <c r="AB51" s="24" t="s">
        <v>1768</v>
      </c>
      <c r="AC51" s="219">
        <v>0.7</v>
      </c>
      <c r="AD51" s="220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26"/>
      <c r="AP51" s="39"/>
      <c r="AQ51" s="40"/>
      <c r="AR51" s="155"/>
      <c r="AS51" s="24"/>
      <c r="AT51" s="84"/>
      <c r="AU51" s="85"/>
      <c r="AV51" s="42"/>
      <c r="AW51" s="24"/>
      <c r="AX51" s="84"/>
      <c r="AY51" s="85"/>
      <c r="AZ51" s="177">
        <f>ROUND($F$51*AC51,0)+(ROUND(ROUND($K$51*AC51,0)*(1+$AT$9),0)+(ROUND(ROUND(Q51*AC51,0)*(1+$AX$9),0)))</f>
        <v>529</v>
      </c>
      <c r="BA51" s="29"/>
      <c r="BB51" s="185">
        <f>$F$51+$K$51+Q51</f>
        <v>669</v>
      </c>
    </row>
    <row r="52" spans="1:54" s="147" customFormat="1" ht="17.100000000000001" customHeight="1" x14ac:dyDescent="0.15">
      <c r="A52" s="7">
        <v>16</v>
      </c>
      <c r="B52" s="8">
        <v>3803</v>
      </c>
      <c r="C52" s="9" t="s">
        <v>1774</v>
      </c>
      <c r="D52" s="94"/>
      <c r="E52" s="135"/>
      <c r="F52" s="135"/>
      <c r="G52" s="135"/>
      <c r="H52" s="135"/>
      <c r="I52" s="136"/>
      <c r="J52" s="89"/>
      <c r="K52" s="135"/>
      <c r="L52" s="135"/>
      <c r="M52" s="135"/>
      <c r="N52" s="135"/>
      <c r="O52" s="136"/>
      <c r="P52" s="224" t="s">
        <v>502</v>
      </c>
      <c r="Q52" s="225"/>
      <c r="R52" s="225"/>
      <c r="S52" s="225"/>
      <c r="T52" s="225"/>
      <c r="U52" s="282"/>
      <c r="V52" s="16"/>
      <c r="W52" s="16"/>
      <c r="X52" s="16"/>
      <c r="Y52" s="16"/>
      <c r="Z52" s="28"/>
      <c r="AA52" s="28"/>
      <c r="AB52" s="16"/>
      <c r="AC52" s="44"/>
      <c r="AD52" s="45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26"/>
      <c r="AP52" s="39"/>
      <c r="AQ52" s="40"/>
      <c r="AR52" s="86"/>
      <c r="AS52" s="87"/>
      <c r="AT52" s="87"/>
      <c r="AU52" s="88"/>
      <c r="AV52" s="75"/>
      <c r="AW52" s="76"/>
      <c r="AX52" s="76"/>
      <c r="AY52" s="77"/>
      <c r="AZ52" s="177">
        <f>ROUND(F51,0)+(ROUND(K51*(1+AT9),0)+(ROUND(Q54*(1+AX9),0)))</f>
        <v>884</v>
      </c>
      <c r="BA52" s="29"/>
      <c r="BB52" s="185"/>
    </row>
    <row r="53" spans="1:54" s="147" customFormat="1" ht="17.100000000000001" customHeight="1" x14ac:dyDescent="0.15">
      <c r="A53" s="7">
        <v>16</v>
      </c>
      <c r="B53" s="8">
        <v>3804</v>
      </c>
      <c r="C53" s="9" t="s">
        <v>977</v>
      </c>
      <c r="D53" s="137"/>
      <c r="E53" s="135"/>
      <c r="F53" s="135"/>
      <c r="G53" s="135"/>
      <c r="H53" s="135"/>
      <c r="I53" s="136"/>
      <c r="J53" s="137"/>
      <c r="K53" s="135"/>
      <c r="L53" s="135"/>
      <c r="M53" s="135"/>
      <c r="N53" s="135"/>
      <c r="O53" s="136"/>
      <c r="P53" s="226"/>
      <c r="Q53" s="227"/>
      <c r="R53" s="227"/>
      <c r="S53" s="227"/>
      <c r="T53" s="227"/>
      <c r="U53" s="283"/>
      <c r="V53" s="20"/>
      <c r="W53" s="20"/>
      <c r="X53" s="20"/>
      <c r="Y53" s="20"/>
      <c r="Z53" s="31"/>
      <c r="AA53" s="31"/>
      <c r="AB53" s="117"/>
      <c r="AC53" s="117"/>
      <c r="AD53" s="122"/>
      <c r="AE53" s="43" t="s">
        <v>1767</v>
      </c>
      <c r="AF53" s="20"/>
      <c r="AG53" s="20"/>
      <c r="AH53" s="20"/>
      <c r="AI53" s="20"/>
      <c r="AJ53" s="20"/>
      <c r="AK53" s="20"/>
      <c r="AL53" s="20"/>
      <c r="AM53" s="20"/>
      <c r="AN53" s="20"/>
      <c r="AO53" s="22" t="s">
        <v>1768</v>
      </c>
      <c r="AP53" s="222">
        <v>1</v>
      </c>
      <c r="AQ53" s="223"/>
      <c r="AR53" s="86"/>
      <c r="AS53" s="87"/>
      <c r="AT53" s="87"/>
      <c r="AU53" s="88"/>
      <c r="AV53" s="75"/>
      <c r="AW53" s="76"/>
      <c r="AX53" s="76"/>
      <c r="AY53" s="77"/>
      <c r="AZ53" s="177">
        <f>ROUND(F51*AP53,0)+(ROUND(ROUND(K51*AP53,0)*(1+AT9),0)+(ROUND(ROUND(Q54*AP53,0)*(1+AX9),0)))</f>
        <v>884</v>
      </c>
      <c r="BA53" s="29"/>
      <c r="BB53" s="185"/>
    </row>
    <row r="54" spans="1:54" s="147" customFormat="1" ht="17.100000000000001" customHeight="1" x14ac:dyDescent="0.15">
      <c r="A54" s="7">
        <v>16</v>
      </c>
      <c r="B54" s="8">
        <v>3805</v>
      </c>
      <c r="C54" s="9" t="s">
        <v>1775</v>
      </c>
      <c r="D54" s="132"/>
      <c r="E54" s="134"/>
      <c r="F54" s="64"/>
      <c r="G54" s="64"/>
      <c r="H54" s="14"/>
      <c r="I54" s="134"/>
      <c r="J54" s="55"/>
      <c r="K54" s="64"/>
      <c r="L54" s="64"/>
      <c r="M54" s="14"/>
      <c r="N54" s="134"/>
      <c r="O54" s="125"/>
      <c r="P54" s="36"/>
      <c r="Q54" s="240">
        <v>167</v>
      </c>
      <c r="R54" s="240"/>
      <c r="S54" s="14" t="s">
        <v>62</v>
      </c>
      <c r="T54" s="134"/>
      <c r="U54" s="125"/>
      <c r="V54" s="112" t="s">
        <v>205</v>
      </c>
      <c r="W54" s="91"/>
      <c r="X54" s="91"/>
      <c r="Y54" s="91"/>
      <c r="Z54" s="91"/>
      <c r="AA54" s="91"/>
      <c r="AB54" s="24" t="s">
        <v>1768</v>
      </c>
      <c r="AC54" s="219">
        <v>0.7</v>
      </c>
      <c r="AD54" s="220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26"/>
      <c r="AP54" s="39"/>
      <c r="AQ54" s="40"/>
      <c r="AR54" s="155"/>
      <c r="AS54" s="24"/>
      <c r="AT54" s="84"/>
      <c r="AU54" s="85"/>
      <c r="AV54" s="42"/>
      <c r="AW54" s="24"/>
      <c r="AX54" s="84"/>
      <c r="AY54" s="85"/>
      <c r="AZ54" s="177">
        <f>ROUND($F$51*AC54,0)+(ROUND(ROUND($K$51*AC54,0)*(1+$AT$9),0)+(ROUND(ROUND(Q54*AC54,0)*(1+$AX$9),0)))</f>
        <v>619</v>
      </c>
      <c r="BA54" s="29"/>
      <c r="BB54" s="185">
        <f t="shared" ref="BB54:BB57" si="3">$F$51+$K$51+Q54</f>
        <v>754</v>
      </c>
    </row>
    <row r="55" spans="1:54" s="147" customFormat="1" ht="17.100000000000001" customHeight="1" x14ac:dyDescent="0.15">
      <c r="A55" s="7">
        <v>16</v>
      </c>
      <c r="B55" s="8">
        <v>3807</v>
      </c>
      <c r="C55" s="9" t="s">
        <v>1776</v>
      </c>
      <c r="D55" s="94"/>
      <c r="E55" s="135"/>
      <c r="F55" s="135"/>
      <c r="G55" s="135"/>
      <c r="H55" s="135"/>
      <c r="I55" s="136"/>
      <c r="J55" s="89"/>
      <c r="K55" s="135"/>
      <c r="L55" s="135"/>
      <c r="M55" s="135"/>
      <c r="N55" s="135"/>
      <c r="O55" s="136"/>
      <c r="P55" s="224" t="s">
        <v>507</v>
      </c>
      <c r="Q55" s="225"/>
      <c r="R55" s="225"/>
      <c r="S55" s="225"/>
      <c r="T55" s="225"/>
      <c r="U55" s="282"/>
      <c r="V55" s="16"/>
      <c r="W55" s="16"/>
      <c r="X55" s="16"/>
      <c r="Y55" s="16"/>
      <c r="Z55" s="28"/>
      <c r="AA55" s="28"/>
      <c r="AB55" s="16"/>
      <c r="AC55" s="44"/>
      <c r="AD55" s="45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26"/>
      <c r="AP55" s="39"/>
      <c r="AQ55" s="40"/>
      <c r="AR55" s="86"/>
      <c r="AS55" s="87"/>
      <c r="AT55" s="87"/>
      <c r="AU55" s="88"/>
      <c r="AV55" s="75"/>
      <c r="AW55" s="76"/>
      <c r="AX55" s="76"/>
      <c r="AY55" s="77"/>
      <c r="AZ55" s="177">
        <f>ROUND(F51,0)+(ROUND(K51*(1+AT9),0)+(ROUND(Q57*(1+AX9),0)))</f>
        <v>1008</v>
      </c>
      <c r="BA55" s="29"/>
      <c r="BB55" s="185"/>
    </row>
    <row r="56" spans="1:54" s="147" customFormat="1" ht="17.100000000000001" customHeight="1" x14ac:dyDescent="0.15">
      <c r="A56" s="7">
        <v>16</v>
      </c>
      <c r="B56" s="8">
        <v>3808</v>
      </c>
      <c r="C56" s="9" t="s">
        <v>978</v>
      </c>
      <c r="D56" s="137"/>
      <c r="E56" s="135"/>
      <c r="F56" s="135"/>
      <c r="G56" s="135"/>
      <c r="H56" s="135"/>
      <c r="I56" s="136"/>
      <c r="J56" s="137"/>
      <c r="K56" s="135"/>
      <c r="L56" s="135"/>
      <c r="M56" s="135"/>
      <c r="N56" s="135"/>
      <c r="O56" s="136"/>
      <c r="P56" s="226"/>
      <c r="Q56" s="227"/>
      <c r="R56" s="227"/>
      <c r="S56" s="227"/>
      <c r="T56" s="227"/>
      <c r="U56" s="283"/>
      <c r="V56" s="20"/>
      <c r="W56" s="20"/>
      <c r="X56" s="20"/>
      <c r="Y56" s="20"/>
      <c r="Z56" s="31"/>
      <c r="AA56" s="31"/>
      <c r="AB56" s="117"/>
      <c r="AC56" s="117"/>
      <c r="AD56" s="122"/>
      <c r="AE56" s="43" t="s">
        <v>1767</v>
      </c>
      <c r="AF56" s="20"/>
      <c r="AG56" s="20"/>
      <c r="AH56" s="20"/>
      <c r="AI56" s="20"/>
      <c r="AJ56" s="20"/>
      <c r="AK56" s="20"/>
      <c r="AL56" s="20"/>
      <c r="AM56" s="20"/>
      <c r="AN56" s="20"/>
      <c r="AO56" s="22" t="s">
        <v>1768</v>
      </c>
      <c r="AP56" s="222">
        <v>1</v>
      </c>
      <c r="AQ56" s="223"/>
      <c r="AR56" s="86"/>
      <c r="AS56" s="87"/>
      <c r="AT56" s="87"/>
      <c r="AU56" s="88"/>
      <c r="AV56" s="75"/>
      <c r="AW56" s="76"/>
      <c r="AX56" s="76"/>
      <c r="AY56" s="77"/>
      <c r="AZ56" s="177">
        <f>ROUND(F51*AP56,0)+(ROUND(ROUND(K51*AP56,0)*(1+AT9),0)+(ROUND(ROUND(Q57*AP56,0)*(1+AX9),0)))</f>
        <v>1008</v>
      </c>
      <c r="BA56" s="29"/>
      <c r="BB56" s="185"/>
    </row>
    <row r="57" spans="1:54" s="147" customFormat="1" ht="17.100000000000001" customHeight="1" x14ac:dyDescent="0.15">
      <c r="A57" s="7">
        <v>16</v>
      </c>
      <c r="B57" s="8">
        <v>3809</v>
      </c>
      <c r="C57" s="9" t="s">
        <v>1777</v>
      </c>
      <c r="D57" s="132"/>
      <c r="E57" s="134"/>
      <c r="F57" s="64"/>
      <c r="G57" s="64"/>
      <c r="H57" s="14"/>
      <c r="I57" s="134"/>
      <c r="J57" s="55"/>
      <c r="K57" s="64"/>
      <c r="L57" s="64"/>
      <c r="M57" s="14"/>
      <c r="N57" s="134"/>
      <c r="O57" s="125"/>
      <c r="P57" s="36"/>
      <c r="Q57" s="240">
        <v>250</v>
      </c>
      <c r="R57" s="240"/>
      <c r="S57" s="14" t="s">
        <v>62</v>
      </c>
      <c r="T57" s="134"/>
      <c r="U57" s="125"/>
      <c r="V57" s="112" t="s">
        <v>205</v>
      </c>
      <c r="W57" s="91"/>
      <c r="X57" s="91"/>
      <c r="Y57" s="91"/>
      <c r="Z57" s="91"/>
      <c r="AA57" s="91"/>
      <c r="AB57" s="24" t="s">
        <v>1768</v>
      </c>
      <c r="AC57" s="219">
        <v>0.7</v>
      </c>
      <c r="AD57" s="220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26"/>
      <c r="AP57" s="39"/>
      <c r="AQ57" s="40"/>
      <c r="AR57" s="155"/>
      <c r="AS57" s="24"/>
      <c r="AT57" s="84"/>
      <c r="AU57" s="85"/>
      <c r="AV57" s="42"/>
      <c r="AW57" s="24"/>
      <c r="AX57" s="84"/>
      <c r="AY57" s="85"/>
      <c r="AZ57" s="177">
        <f>ROUND($F$51*AC57,0)+(ROUND(ROUND($K$51*AC57,0)*(1+$AT$9),0)+(ROUND(ROUND(Q57*AC57,0)*(1+$AX$9),0)))</f>
        <v>706</v>
      </c>
      <c r="BA57" s="29"/>
      <c r="BB57" s="185">
        <f t="shared" si="3"/>
        <v>837</v>
      </c>
    </row>
    <row r="58" spans="1:54" s="147" customFormat="1" ht="17.100000000000001" customHeight="1" x14ac:dyDescent="0.15">
      <c r="A58" s="7">
        <v>16</v>
      </c>
      <c r="B58" s="8">
        <v>3811</v>
      </c>
      <c r="C58" s="9" t="s">
        <v>1778</v>
      </c>
      <c r="D58" s="245" t="s">
        <v>514</v>
      </c>
      <c r="E58" s="241"/>
      <c r="F58" s="241"/>
      <c r="G58" s="241"/>
      <c r="H58" s="241"/>
      <c r="I58" s="251"/>
      <c r="J58" s="215" t="s">
        <v>511</v>
      </c>
      <c r="K58" s="241"/>
      <c r="L58" s="241"/>
      <c r="M58" s="241"/>
      <c r="N58" s="241"/>
      <c r="O58" s="251"/>
      <c r="P58" s="224" t="s">
        <v>500</v>
      </c>
      <c r="Q58" s="225"/>
      <c r="R58" s="225"/>
      <c r="S58" s="225"/>
      <c r="T58" s="225"/>
      <c r="U58" s="282"/>
      <c r="V58" s="16"/>
      <c r="W58" s="16"/>
      <c r="X58" s="16"/>
      <c r="Y58" s="16"/>
      <c r="Z58" s="28"/>
      <c r="AA58" s="28"/>
      <c r="AB58" s="16"/>
      <c r="AC58" s="44"/>
      <c r="AD58" s="45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26"/>
      <c r="AP58" s="39"/>
      <c r="AQ58" s="40"/>
      <c r="AR58" s="86"/>
      <c r="AS58" s="87"/>
      <c r="AT58" s="87"/>
      <c r="AU58" s="88"/>
      <c r="AV58" s="75"/>
      <c r="AW58" s="76"/>
      <c r="AX58" s="76"/>
      <c r="AY58" s="77"/>
      <c r="AZ58" s="177">
        <f>ROUND(F60,0)+(ROUND(K60*(1+AT9),0)+(ROUND(Q60*(1+AX9),0)))</f>
        <v>818</v>
      </c>
      <c r="BA58" s="29"/>
    </row>
    <row r="59" spans="1:54" s="147" customFormat="1" ht="17.100000000000001" customHeight="1" x14ac:dyDescent="0.15">
      <c r="A59" s="7">
        <v>16</v>
      </c>
      <c r="B59" s="8">
        <v>3812</v>
      </c>
      <c r="C59" s="9" t="s">
        <v>979</v>
      </c>
      <c r="D59" s="242"/>
      <c r="E59" s="243"/>
      <c r="F59" s="243"/>
      <c r="G59" s="243"/>
      <c r="H59" s="243"/>
      <c r="I59" s="252"/>
      <c r="J59" s="242"/>
      <c r="K59" s="243"/>
      <c r="L59" s="243"/>
      <c r="M59" s="243"/>
      <c r="N59" s="243"/>
      <c r="O59" s="252"/>
      <c r="P59" s="226"/>
      <c r="Q59" s="227"/>
      <c r="R59" s="227"/>
      <c r="S59" s="227"/>
      <c r="T59" s="227"/>
      <c r="U59" s="283"/>
      <c r="V59" s="20"/>
      <c r="W59" s="20"/>
      <c r="X59" s="20"/>
      <c r="Y59" s="20"/>
      <c r="Z59" s="31"/>
      <c r="AA59" s="31"/>
      <c r="AB59" s="117"/>
      <c r="AC59" s="117"/>
      <c r="AD59" s="122"/>
      <c r="AE59" s="43" t="s">
        <v>1767</v>
      </c>
      <c r="AF59" s="20"/>
      <c r="AG59" s="20"/>
      <c r="AH59" s="20"/>
      <c r="AI59" s="20"/>
      <c r="AJ59" s="20"/>
      <c r="AK59" s="20"/>
      <c r="AL59" s="20"/>
      <c r="AM59" s="20"/>
      <c r="AN59" s="20"/>
      <c r="AO59" s="22" t="s">
        <v>1768</v>
      </c>
      <c r="AP59" s="222">
        <v>1</v>
      </c>
      <c r="AQ59" s="223"/>
      <c r="AR59" s="86"/>
      <c r="AS59" s="87"/>
      <c r="AT59" s="87"/>
      <c r="AU59" s="88"/>
      <c r="AV59" s="75"/>
      <c r="AW59" s="76"/>
      <c r="AX59" s="76"/>
      <c r="AY59" s="77"/>
      <c r="AZ59" s="177">
        <f>ROUND(F60*AP59,0)+(ROUND(ROUND(K60*AP59,0)*(1+AT9),0)+(ROUND(ROUND(Q60*AP59,0)*(1+AX9),0)))</f>
        <v>818</v>
      </c>
      <c r="BA59" s="29"/>
    </row>
    <row r="60" spans="1:54" s="147" customFormat="1" ht="17.100000000000001" customHeight="1" x14ac:dyDescent="0.15">
      <c r="A60" s="7">
        <v>16</v>
      </c>
      <c r="B60" s="8">
        <v>3813</v>
      </c>
      <c r="C60" s="9" t="s">
        <v>1779</v>
      </c>
      <c r="D60" s="132"/>
      <c r="E60" s="127"/>
      <c r="F60" s="240">
        <v>587</v>
      </c>
      <c r="G60" s="240"/>
      <c r="H60" s="14" t="s">
        <v>62</v>
      </c>
      <c r="I60" s="127"/>
      <c r="J60" s="55"/>
      <c r="K60" s="240">
        <v>82</v>
      </c>
      <c r="L60" s="240"/>
      <c r="M60" s="14" t="s">
        <v>62</v>
      </c>
      <c r="N60" s="127"/>
      <c r="O60" s="125"/>
      <c r="P60" s="36"/>
      <c r="Q60" s="240">
        <v>85</v>
      </c>
      <c r="R60" s="240"/>
      <c r="S60" s="14" t="s">
        <v>62</v>
      </c>
      <c r="T60" s="134"/>
      <c r="U60" s="125"/>
      <c r="V60" s="112" t="s">
        <v>205</v>
      </c>
      <c r="W60" s="91"/>
      <c r="X60" s="91"/>
      <c r="Y60" s="91"/>
      <c r="Z60" s="91"/>
      <c r="AA60" s="91"/>
      <c r="AB60" s="24" t="s">
        <v>1768</v>
      </c>
      <c r="AC60" s="219">
        <v>0.7</v>
      </c>
      <c r="AD60" s="220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26"/>
      <c r="AP60" s="39"/>
      <c r="AQ60" s="40"/>
      <c r="AR60" s="155"/>
      <c r="AS60" s="24"/>
      <c r="AT60" s="84"/>
      <c r="AU60" s="85"/>
      <c r="AV60" s="42"/>
      <c r="AW60" s="24"/>
      <c r="AX60" s="84"/>
      <c r="AY60" s="85"/>
      <c r="AZ60" s="177">
        <f>ROUND($F$60*AC60,0)+(ROUND(ROUND($K$60*AC60,0)*(1+$AT$9),0)+(ROUND(ROUND(Q60*AC60,0)*(1+$AX$9),0)))</f>
        <v>572</v>
      </c>
      <c r="BA60" s="29"/>
      <c r="BB60" s="185">
        <f>$F$60+$K$60+Q60</f>
        <v>754</v>
      </c>
    </row>
    <row r="61" spans="1:54" s="147" customFormat="1" ht="17.100000000000001" customHeight="1" x14ac:dyDescent="0.15">
      <c r="A61" s="7">
        <v>16</v>
      </c>
      <c r="B61" s="8">
        <v>3815</v>
      </c>
      <c r="C61" s="9" t="s">
        <v>1780</v>
      </c>
      <c r="D61" s="94"/>
      <c r="E61" s="135"/>
      <c r="F61" s="135"/>
      <c r="G61" s="135"/>
      <c r="H61" s="135"/>
      <c r="I61" s="136"/>
      <c r="J61" s="89"/>
      <c r="K61" s="135"/>
      <c r="L61" s="135"/>
      <c r="M61" s="135"/>
      <c r="N61" s="135"/>
      <c r="O61" s="136"/>
      <c r="P61" s="224" t="s">
        <v>502</v>
      </c>
      <c r="Q61" s="225"/>
      <c r="R61" s="225"/>
      <c r="S61" s="225"/>
      <c r="T61" s="225"/>
      <c r="U61" s="282"/>
      <c r="V61" s="16"/>
      <c r="W61" s="16"/>
      <c r="X61" s="16"/>
      <c r="Y61" s="16"/>
      <c r="Z61" s="28"/>
      <c r="AA61" s="28"/>
      <c r="AB61" s="16"/>
      <c r="AC61" s="44"/>
      <c r="AD61" s="45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26"/>
      <c r="AP61" s="39"/>
      <c r="AQ61" s="40"/>
      <c r="AR61" s="86"/>
      <c r="AS61" s="87"/>
      <c r="AT61" s="87"/>
      <c r="AU61" s="88"/>
      <c r="AV61" s="75"/>
      <c r="AW61" s="76"/>
      <c r="AX61" s="76"/>
      <c r="AY61" s="77"/>
      <c r="AZ61" s="177">
        <f>ROUND(F60,0)+(ROUND(K60*(1+AT9),0)+(ROUND(Q63*(1+AX9),0)))</f>
        <v>942</v>
      </c>
      <c r="BA61" s="29"/>
      <c r="BB61" s="185"/>
    </row>
    <row r="62" spans="1:54" s="147" customFormat="1" ht="17.100000000000001" customHeight="1" x14ac:dyDescent="0.15">
      <c r="A62" s="7">
        <v>16</v>
      </c>
      <c r="B62" s="8">
        <v>3816</v>
      </c>
      <c r="C62" s="9" t="s">
        <v>980</v>
      </c>
      <c r="D62" s="137"/>
      <c r="E62" s="135"/>
      <c r="F62" s="135"/>
      <c r="G62" s="135"/>
      <c r="H62" s="135"/>
      <c r="I62" s="136"/>
      <c r="J62" s="137"/>
      <c r="K62" s="135"/>
      <c r="L62" s="135"/>
      <c r="M62" s="135"/>
      <c r="N62" s="135"/>
      <c r="O62" s="136"/>
      <c r="P62" s="226"/>
      <c r="Q62" s="227"/>
      <c r="R62" s="227"/>
      <c r="S62" s="227"/>
      <c r="T62" s="227"/>
      <c r="U62" s="283"/>
      <c r="V62" s="20"/>
      <c r="W62" s="20"/>
      <c r="X62" s="20"/>
      <c r="Y62" s="20"/>
      <c r="Z62" s="31"/>
      <c r="AA62" s="31"/>
      <c r="AB62" s="117"/>
      <c r="AC62" s="117"/>
      <c r="AD62" s="122"/>
      <c r="AE62" s="43" t="s">
        <v>1767</v>
      </c>
      <c r="AF62" s="20"/>
      <c r="AG62" s="20"/>
      <c r="AH62" s="20"/>
      <c r="AI62" s="20"/>
      <c r="AJ62" s="20"/>
      <c r="AK62" s="20"/>
      <c r="AL62" s="20"/>
      <c r="AM62" s="20"/>
      <c r="AN62" s="20"/>
      <c r="AO62" s="22" t="s">
        <v>1768</v>
      </c>
      <c r="AP62" s="222">
        <v>1</v>
      </c>
      <c r="AQ62" s="223"/>
      <c r="AR62" s="86"/>
      <c r="AS62" s="87"/>
      <c r="AT62" s="87"/>
      <c r="AU62" s="88"/>
      <c r="AV62" s="75"/>
      <c r="AW62" s="76"/>
      <c r="AX62" s="76"/>
      <c r="AY62" s="77"/>
      <c r="AZ62" s="177">
        <f>ROUND(F60*AP62,0)+(ROUND(ROUND(K60*AP62,0)*(1+AT9),0)+(ROUND(ROUND(Q63*AP62,0)*(1+AX9),0)))</f>
        <v>942</v>
      </c>
      <c r="BA62" s="29"/>
      <c r="BB62" s="185"/>
    </row>
    <row r="63" spans="1:54" s="147" customFormat="1" ht="17.100000000000001" customHeight="1" x14ac:dyDescent="0.15">
      <c r="A63" s="7">
        <v>16</v>
      </c>
      <c r="B63" s="8">
        <v>3817</v>
      </c>
      <c r="C63" s="9" t="s">
        <v>1781</v>
      </c>
      <c r="D63" s="132"/>
      <c r="E63" s="134"/>
      <c r="F63" s="64"/>
      <c r="G63" s="64"/>
      <c r="H63" s="14"/>
      <c r="I63" s="134"/>
      <c r="J63" s="55"/>
      <c r="K63" s="64"/>
      <c r="L63" s="64"/>
      <c r="M63" s="14"/>
      <c r="N63" s="134"/>
      <c r="O63" s="125"/>
      <c r="P63" s="36"/>
      <c r="Q63" s="240">
        <v>168</v>
      </c>
      <c r="R63" s="240"/>
      <c r="S63" s="14" t="s">
        <v>62</v>
      </c>
      <c r="T63" s="134"/>
      <c r="U63" s="125"/>
      <c r="V63" s="112" t="s">
        <v>205</v>
      </c>
      <c r="W63" s="91"/>
      <c r="X63" s="91"/>
      <c r="Y63" s="91"/>
      <c r="Z63" s="91"/>
      <c r="AA63" s="91"/>
      <c r="AB63" s="24" t="s">
        <v>1768</v>
      </c>
      <c r="AC63" s="219">
        <v>0.7</v>
      </c>
      <c r="AD63" s="220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26"/>
      <c r="AP63" s="39"/>
      <c r="AQ63" s="40"/>
      <c r="AR63" s="155"/>
      <c r="AS63" s="24"/>
      <c r="AT63" s="84"/>
      <c r="AU63" s="85"/>
      <c r="AV63" s="42"/>
      <c r="AW63" s="24"/>
      <c r="AX63" s="84"/>
      <c r="AY63" s="85"/>
      <c r="AZ63" s="177">
        <f>ROUND($F$60*AC63,0)+(ROUND(ROUND($K$60*AC63,0)*(1+$AT$9),0)+(ROUND(ROUND(Q63*AC63,0)*(1+$AX$9),0)))</f>
        <v>659</v>
      </c>
      <c r="BA63" s="29"/>
      <c r="BB63" s="185">
        <f t="shared" ref="BB63" si="4">$F$60+$K$60+Q63</f>
        <v>837</v>
      </c>
    </row>
    <row r="64" spans="1:54" s="147" customFormat="1" ht="17.100000000000001" customHeight="1" x14ac:dyDescent="0.15">
      <c r="A64" s="7">
        <v>16</v>
      </c>
      <c r="B64" s="8">
        <v>3819</v>
      </c>
      <c r="C64" s="9" t="s">
        <v>1782</v>
      </c>
      <c r="D64" s="245" t="s">
        <v>515</v>
      </c>
      <c r="E64" s="241"/>
      <c r="F64" s="241"/>
      <c r="G64" s="241"/>
      <c r="H64" s="241"/>
      <c r="I64" s="251"/>
      <c r="J64" s="215" t="s">
        <v>511</v>
      </c>
      <c r="K64" s="241"/>
      <c r="L64" s="241"/>
      <c r="M64" s="241"/>
      <c r="N64" s="241"/>
      <c r="O64" s="251"/>
      <c r="P64" s="224" t="s">
        <v>500</v>
      </c>
      <c r="Q64" s="225"/>
      <c r="R64" s="225"/>
      <c r="S64" s="225"/>
      <c r="T64" s="225"/>
      <c r="U64" s="282"/>
      <c r="V64" s="16"/>
      <c r="W64" s="16"/>
      <c r="X64" s="16"/>
      <c r="Y64" s="16"/>
      <c r="Z64" s="28"/>
      <c r="AA64" s="28"/>
      <c r="AB64" s="16"/>
      <c r="AC64" s="44"/>
      <c r="AD64" s="45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26"/>
      <c r="AP64" s="39"/>
      <c r="AQ64" s="40"/>
      <c r="AR64" s="86"/>
      <c r="AS64" s="87"/>
      <c r="AT64" s="87"/>
      <c r="AU64" s="88"/>
      <c r="AV64" s="75"/>
      <c r="AW64" s="76"/>
      <c r="AX64" s="76"/>
      <c r="AY64" s="77"/>
      <c r="AZ64" s="177">
        <f>ROUND(F66,0)+(ROUND(K66*(1+AT9),0)+(ROUND(Q66*(1+AX9),0)))</f>
        <v>900</v>
      </c>
      <c r="BA64" s="29"/>
    </row>
    <row r="65" spans="1:54" s="147" customFormat="1" ht="17.100000000000001" customHeight="1" x14ac:dyDescent="0.15">
      <c r="A65" s="7">
        <v>16</v>
      </c>
      <c r="B65" s="8">
        <v>3820</v>
      </c>
      <c r="C65" s="9" t="s">
        <v>981</v>
      </c>
      <c r="D65" s="242"/>
      <c r="E65" s="243"/>
      <c r="F65" s="243"/>
      <c r="G65" s="243"/>
      <c r="H65" s="243"/>
      <c r="I65" s="252"/>
      <c r="J65" s="242"/>
      <c r="K65" s="243"/>
      <c r="L65" s="243"/>
      <c r="M65" s="243"/>
      <c r="N65" s="243"/>
      <c r="O65" s="252"/>
      <c r="P65" s="226"/>
      <c r="Q65" s="227"/>
      <c r="R65" s="227"/>
      <c r="S65" s="227"/>
      <c r="T65" s="227"/>
      <c r="U65" s="283"/>
      <c r="V65" s="20"/>
      <c r="W65" s="20"/>
      <c r="X65" s="20"/>
      <c r="Y65" s="20"/>
      <c r="Z65" s="31"/>
      <c r="AA65" s="31"/>
      <c r="AB65" s="117"/>
      <c r="AC65" s="117"/>
      <c r="AD65" s="122"/>
      <c r="AE65" s="43" t="s">
        <v>1767</v>
      </c>
      <c r="AF65" s="20"/>
      <c r="AG65" s="20"/>
      <c r="AH65" s="20"/>
      <c r="AI65" s="20"/>
      <c r="AJ65" s="20"/>
      <c r="AK65" s="20"/>
      <c r="AL65" s="20"/>
      <c r="AM65" s="20"/>
      <c r="AN65" s="20"/>
      <c r="AO65" s="22" t="s">
        <v>1768</v>
      </c>
      <c r="AP65" s="222">
        <v>1</v>
      </c>
      <c r="AQ65" s="223"/>
      <c r="AR65" s="86"/>
      <c r="AS65" s="87"/>
      <c r="AT65" s="87"/>
      <c r="AU65" s="88"/>
      <c r="AV65" s="75"/>
      <c r="AW65" s="76"/>
      <c r="AX65" s="76"/>
      <c r="AY65" s="77"/>
      <c r="AZ65" s="178">
        <f>ROUND(F66*AP65,0)+(ROUND(ROUND(K66*AP65,0)*(1+AT9),0)+(ROUND(ROUND(Q66*AP65,0)*(1+AX9),0)))</f>
        <v>900</v>
      </c>
      <c r="BA65" s="29"/>
    </row>
    <row r="66" spans="1:54" s="147" customFormat="1" ht="16.5" customHeight="1" x14ac:dyDescent="0.15">
      <c r="A66" s="7">
        <v>16</v>
      </c>
      <c r="B66" s="8">
        <v>3821</v>
      </c>
      <c r="C66" s="9" t="s">
        <v>1783</v>
      </c>
      <c r="D66" s="138"/>
      <c r="E66" s="129"/>
      <c r="F66" s="244">
        <v>669</v>
      </c>
      <c r="G66" s="244"/>
      <c r="H66" s="20" t="s">
        <v>62</v>
      </c>
      <c r="I66" s="129"/>
      <c r="J66" s="57"/>
      <c r="K66" s="244">
        <v>85</v>
      </c>
      <c r="L66" s="244"/>
      <c r="M66" s="20" t="s">
        <v>62</v>
      </c>
      <c r="N66" s="129"/>
      <c r="O66" s="133"/>
      <c r="P66" s="111"/>
      <c r="Q66" s="244">
        <v>83</v>
      </c>
      <c r="R66" s="244"/>
      <c r="S66" s="20" t="s">
        <v>62</v>
      </c>
      <c r="T66" s="129"/>
      <c r="U66" s="133"/>
      <c r="V66" s="113" t="s">
        <v>205</v>
      </c>
      <c r="W66" s="108"/>
      <c r="X66" s="108"/>
      <c r="Y66" s="108"/>
      <c r="Z66" s="108"/>
      <c r="AA66" s="108"/>
      <c r="AB66" s="26" t="s">
        <v>1768</v>
      </c>
      <c r="AC66" s="228">
        <v>0.7</v>
      </c>
      <c r="AD66" s="229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26"/>
      <c r="AP66" s="39"/>
      <c r="AQ66" s="40"/>
      <c r="AR66" s="119"/>
      <c r="AS66" s="22"/>
      <c r="AT66" s="104"/>
      <c r="AU66" s="105"/>
      <c r="AV66" s="110"/>
      <c r="AW66" s="22"/>
      <c r="AX66" s="104"/>
      <c r="AY66" s="105"/>
      <c r="AZ66" s="178">
        <f>ROUND(F66*AC66,0)+(ROUND(ROUND(K66*AC66,0)*(1+$AT$9),0)+(ROUND(ROUND(Q66*AC66,0)*(1+$AX$9),0)))</f>
        <v>630</v>
      </c>
      <c r="BA66" s="41"/>
      <c r="BB66" s="185">
        <f>F66+K66+Q66</f>
        <v>837</v>
      </c>
    </row>
    <row r="67" spans="1:54" s="147" customFormat="1" ht="17.100000000000001" customHeight="1" x14ac:dyDescent="0.15">
      <c r="A67" s="25"/>
      <c r="B67" s="25"/>
      <c r="C67" s="14"/>
      <c r="D67" s="27"/>
      <c r="E67" s="27"/>
      <c r="F67" s="27"/>
      <c r="G67" s="27"/>
      <c r="H67" s="27"/>
      <c r="I67" s="27"/>
      <c r="J67" s="56"/>
      <c r="K67" s="56"/>
      <c r="L67" s="56"/>
      <c r="M67" s="116"/>
      <c r="N67" s="116"/>
      <c r="O67" s="116"/>
      <c r="P67" s="116"/>
      <c r="Q67" s="116"/>
      <c r="R67" s="116"/>
      <c r="S67" s="14"/>
      <c r="T67" s="27"/>
      <c r="U67" s="116"/>
      <c r="V67" s="96"/>
      <c r="W67" s="96"/>
      <c r="X67" s="96"/>
      <c r="Y67" s="96"/>
      <c r="Z67" s="96"/>
      <c r="AA67" s="96"/>
      <c r="AB67" s="24"/>
      <c r="AC67" s="84"/>
      <c r="AD67" s="84"/>
      <c r="AE67" s="97"/>
      <c r="AF67" s="14"/>
      <c r="AG67" s="14"/>
      <c r="AH67" s="14"/>
      <c r="AI67" s="14"/>
      <c r="AJ67" s="14"/>
      <c r="AK67" s="14"/>
      <c r="AL67" s="14"/>
      <c r="AM67" s="14"/>
      <c r="AN67" s="14"/>
      <c r="AO67" s="24"/>
      <c r="AP67" s="27"/>
      <c r="AQ67" s="27"/>
      <c r="AR67" s="116"/>
      <c r="AS67" s="116"/>
      <c r="AT67" s="116"/>
      <c r="AU67" s="24"/>
      <c r="AV67" s="27"/>
      <c r="AW67" s="27"/>
      <c r="AX67" s="27"/>
      <c r="AY67" s="24"/>
      <c r="AZ67" s="34"/>
      <c r="BA67" s="51"/>
    </row>
    <row r="68" spans="1:54" s="147" customFormat="1" ht="17.100000000000001" customHeight="1" x14ac:dyDescent="0.15">
      <c r="A68" s="25"/>
      <c r="B68" s="25"/>
      <c r="C68" s="14"/>
      <c r="D68" s="27"/>
      <c r="E68" s="27"/>
      <c r="F68" s="27"/>
      <c r="G68" s="27"/>
      <c r="H68" s="27"/>
      <c r="I68" s="27"/>
      <c r="J68" s="56"/>
      <c r="K68" s="56"/>
      <c r="L68" s="56"/>
      <c r="M68" s="116"/>
      <c r="N68" s="116"/>
      <c r="O68" s="116"/>
      <c r="P68" s="116"/>
      <c r="Q68" s="116"/>
      <c r="R68" s="116"/>
      <c r="S68" s="14"/>
      <c r="T68" s="27"/>
      <c r="U68" s="116"/>
      <c r="V68" s="96"/>
      <c r="W68" s="96"/>
      <c r="X68" s="96"/>
      <c r="Y68" s="96"/>
      <c r="Z68" s="96"/>
      <c r="AA68" s="96"/>
      <c r="AB68" s="24"/>
      <c r="AC68" s="84"/>
      <c r="AD68" s="84"/>
      <c r="AE68" s="97"/>
      <c r="AF68" s="14"/>
      <c r="AG68" s="14"/>
      <c r="AH68" s="14"/>
      <c r="AI68" s="14"/>
      <c r="AJ68" s="14"/>
      <c r="AK68" s="14"/>
      <c r="AL68" s="14"/>
      <c r="AM68" s="14"/>
      <c r="AN68" s="14"/>
      <c r="AO68" s="24"/>
      <c r="AP68" s="27"/>
      <c r="AQ68" s="27"/>
      <c r="AR68" s="116"/>
      <c r="AS68" s="116"/>
      <c r="AT68" s="116"/>
      <c r="AU68" s="24"/>
      <c r="AV68" s="27"/>
      <c r="AW68" s="27"/>
      <c r="AX68" s="27"/>
      <c r="AY68" s="24"/>
      <c r="AZ68" s="34"/>
      <c r="BA68" s="51"/>
    </row>
    <row r="69" spans="1:54" ht="17.100000000000001" customHeight="1" x14ac:dyDescent="0.15">
      <c r="A69" s="1"/>
      <c r="B69" s="1" t="s">
        <v>966</v>
      </c>
    </row>
    <row r="70" spans="1:54" s="147" customFormat="1" ht="17.100000000000001" customHeight="1" x14ac:dyDescent="0.15">
      <c r="A70" s="2" t="s">
        <v>1784</v>
      </c>
      <c r="B70" s="143"/>
      <c r="C70" s="11" t="s">
        <v>55</v>
      </c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6"/>
      <c r="R70" s="16"/>
      <c r="S70" s="16"/>
      <c r="T70" s="16"/>
      <c r="U70" s="140"/>
      <c r="V70" s="140"/>
      <c r="W70" s="140"/>
      <c r="X70" s="140"/>
      <c r="Y70" s="140"/>
      <c r="Z70" s="249" t="s">
        <v>1785</v>
      </c>
      <c r="AA70" s="249"/>
      <c r="AB70" s="249"/>
      <c r="AC70" s="249"/>
      <c r="AD70" s="12"/>
      <c r="AE70" s="145"/>
      <c r="AF70" s="140"/>
      <c r="AG70" s="145"/>
      <c r="AH70" s="145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3" t="s">
        <v>56</v>
      </c>
      <c r="BA70" s="3" t="s">
        <v>57</v>
      </c>
      <c r="BB70" s="116"/>
    </row>
    <row r="71" spans="1:54" s="147" customFormat="1" ht="17.100000000000001" customHeight="1" x14ac:dyDescent="0.15">
      <c r="A71" s="4" t="s">
        <v>58</v>
      </c>
      <c r="B71" s="5" t="s">
        <v>59</v>
      </c>
      <c r="C71" s="21"/>
      <c r="D71" s="156"/>
      <c r="E71" s="157"/>
      <c r="F71" s="250" t="s">
        <v>1786</v>
      </c>
      <c r="G71" s="250"/>
      <c r="H71" s="157"/>
      <c r="I71" s="158"/>
      <c r="P71" s="156"/>
      <c r="Q71" s="70"/>
      <c r="R71" s="250" t="s">
        <v>1787</v>
      </c>
      <c r="S71" s="250"/>
      <c r="T71" s="70"/>
      <c r="U71" s="158"/>
      <c r="V71" s="117"/>
      <c r="W71" s="117"/>
      <c r="X71" s="117"/>
      <c r="Y71" s="117"/>
      <c r="Z71" s="20"/>
      <c r="AA71" s="117"/>
      <c r="AB71" s="117"/>
      <c r="AC71" s="117"/>
      <c r="AD71" s="117"/>
      <c r="AE71" s="148"/>
      <c r="AF71" s="117"/>
      <c r="AG71" s="148"/>
      <c r="AH71" s="148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6" t="s">
        <v>60</v>
      </c>
      <c r="BA71" s="6" t="s">
        <v>61</v>
      </c>
      <c r="BB71" s="116"/>
    </row>
    <row r="72" spans="1:54" s="147" customFormat="1" ht="17.100000000000001" customHeight="1" x14ac:dyDescent="0.15">
      <c r="A72" s="7">
        <v>16</v>
      </c>
      <c r="B72" s="8">
        <v>3823</v>
      </c>
      <c r="C72" s="9" t="s">
        <v>1788</v>
      </c>
      <c r="D72" s="245" t="s">
        <v>563</v>
      </c>
      <c r="E72" s="275"/>
      <c r="F72" s="275"/>
      <c r="G72" s="275"/>
      <c r="H72" s="275"/>
      <c r="I72" s="276"/>
      <c r="J72" s="215" t="s">
        <v>564</v>
      </c>
      <c r="K72" s="216"/>
      <c r="L72" s="216"/>
      <c r="M72" s="216"/>
      <c r="N72" s="216"/>
      <c r="O72" s="284"/>
      <c r="P72" s="224" t="s">
        <v>511</v>
      </c>
      <c r="Q72" s="225"/>
      <c r="R72" s="225"/>
      <c r="S72" s="225"/>
      <c r="T72" s="225"/>
      <c r="U72" s="282"/>
      <c r="V72" s="16"/>
      <c r="W72" s="16"/>
      <c r="X72" s="16"/>
      <c r="Y72" s="16"/>
      <c r="Z72" s="28"/>
      <c r="AA72" s="28"/>
      <c r="AB72" s="16"/>
      <c r="AC72" s="44"/>
      <c r="AD72" s="45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26"/>
      <c r="AP72" s="39"/>
      <c r="AQ72" s="40"/>
      <c r="AR72" s="258" t="s">
        <v>944</v>
      </c>
      <c r="AS72" s="259"/>
      <c r="AT72" s="259"/>
      <c r="AU72" s="260"/>
      <c r="AV72" s="255" t="s">
        <v>945</v>
      </c>
      <c r="AW72" s="256"/>
      <c r="AX72" s="256"/>
      <c r="AY72" s="257"/>
      <c r="AZ72" s="177">
        <f>ROUND(F74*(1+AT74),0)+(ROUND(K74,0)+(ROUND(Q74*(1+AX74),0)))</f>
        <v>922</v>
      </c>
      <c r="BA72" s="49" t="s">
        <v>1482</v>
      </c>
    </row>
    <row r="73" spans="1:54" s="147" customFormat="1" ht="17.100000000000001" customHeight="1" x14ac:dyDescent="0.15">
      <c r="A73" s="7">
        <v>16</v>
      </c>
      <c r="B73" s="8">
        <v>3824</v>
      </c>
      <c r="C73" s="9" t="s">
        <v>982</v>
      </c>
      <c r="D73" s="277"/>
      <c r="E73" s="278"/>
      <c r="F73" s="278"/>
      <c r="G73" s="278"/>
      <c r="H73" s="278"/>
      <c r="I73" s="279"/>
      <c r="J73" s="217"/>
      <c r="K73" s="218"/>
      <c r="L73" s="218"/>
      <c r="M73" s="218"/>
      <c r="N73" s="218"/>
      <c r="O73" s="285"/>
      <c r="P73" s="226"/>
      <c r="Q73" s="227"/>
      <c r="R73" s="227"/>
      <c r="S73" s="227"/>
      <c r="T73" s="227"/>
      <c r="U73" s="283"/>
      <c r="V73" s="20"/>
      <c r="W73" s="20"/>
      <c r="X73" s="20"/>
      <c r="Y73" s="20"/>
      <c r="Z73" s="31"/>
      <c r="AA73" s="31"/>
      <c r="AB73" s="117"/>
      <c r="AC73" s="117"/>
      <c r="AD73" s="122"/>
      <c r="AE73" s="43" t="s">
        <v>1545</v>
      </c>
      <c r="AF73" s="20"/>
      <c r="AG73" s="20"/>
      <c r="AH73" s="20"/>
      <c r="AI73" s="20"/>
      <c r="AJ73" s="20"/>
      <c r="AK73" s="20"/>
      <c r="AL73" s="20"/>
      <c r="AM73" s="20"/>
      <c r="AN73" s="20"/>
      <c r="AO73" s="22" t="s">
        <v>1484</v>
      </c>
      <c r="AP73" s="228">
        <v>1</v>
      </c>
      <c r="AQ73" s="229"/>
      <c r="AR73" s="261"/>
      <c r="AS73" s="262"/>
      <c r="AT73" s="262"/>
      <c r="AU73" s="263"/>
      <c r="AV73" s="246"/>
      <c r="AW73" s="247"/>
      <c r="AX73" s="247"/>
      <c r="AY73" s="248"/>
      <c r="AZ73" s="178">
        <f>ROUND(ROUND(F74*AP73,0)*(1+AT74),0)+(ROUND(K74*AP73,0)+(ROUND(ROUND(Q74*AP73,0)*(1+AX74),0)))</f>
        <v>922</v>
      </c>
      <c r="BA73" s="29"/>
    </row>
    <row r="74" spans="1:54" s="147" customFormat="1" ht="17.100000000000001" customHeight="1" x14ac:dyDescent="0.15">
      <c r="A74" s="7">
        <v>16</v>
      </c>
      <c r="B74" s="8">
        <v>3825</v>
      </c>
      <c r="C74" s="9" t="s">
        <v>1789</v>
      </c>
      <c r="D74" s="138"/>
      <c r="E74" s="129"/>
      <c r="F74" s="244">
        <v>256</v>
      </c>
      <c r="G74" s="244"/>
      <c r="H74" s="20" t="s">
        <v>62</v>
      </c>
      <c r="I74" s="129"/>
      <c r="J74" s="57"/>
      <c r="K74" s="244">
        <v>498</v>
      </c>
      <c r="L74" s="244"/>
      <c r="M74" s="20" t="s">
        <v>62</v>
      </c>
      <c r="N74" s="129"/>
      <c r="O74" s="133"/>
      <c r="P74" s="22"/>
      <c r="Q74" s="244">
        <v>83</v>
      </c>
      <c r="R74" s="244"/>
      <c r="S74" s="20" t="s">
        <v>62</v>
      </c>
      <c r="T74" s="129"/>
      <c r="U74" s="129"/>
      <c r="V74" s="113" t="s">
        <v>205</v>
      </c>
      <c r="W74" s="108"/>
      <c r="X74" s="108"/>
      <c r="Y74" s="108"/>
      <c r="Z74" s="108"/>
      <c r="AA74" s="108"/>
      <c r="AB74" s="26" t="s">
        <v>1484</v>
      </c>
      <c r="AC74" s="228">
        <v>0.7</v>
      </c>
      <c r="AD74" s="229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26"/>
      <c r="AP74" s="39"/>
      <c r="AQ74" s="40"/>
      <c r="AR74" s="119" t="s">
        <v>1546</v>
      </c>
      <c r="AS74" s="22" t="s">
        <v>1484</v>
      </c>
      <c r="AT74" s="253">
        <v>0.25</v>
      </c>
      <c r="AU74" s="254"/>
      <c r="AV74" s="110" t="s">
        <v>1547</v>
      </c>
      <c r="AW74" s="22" t="s">
        <v>1484</v>
      </c>
      <c r="AX74" s="253">
        <v>0.25</v>
      </c>
      <c r="AY74" s="254"/>
      <c r="AZ74" s="178">
        <f>ROUND(ROUND(F74*AC74,0)*(1+AT74),0)+(ROUND(K74*AC74,0)+(ROUND(ROUND(Q74*AC74,0)*(1+AX74),0)))</f>
        <v>646</v>
      </c>
      <c r="BA74" s="41"/>
      <c r="BB74" s="185">
        <f>F74+K74+Q74</f>
        <v>837</v>
      </c>
    </row>
    <row r="75" spans="1:54" ht="17.100000000000001" customHeight="1" x14ac:dyDescent="0.15">
      <c r="A75" s="1"/>
      <c r="D75" s="116"/>
      <c r="E75" s="116"/>
      <c r="F75" s="116"/>
      <c r="G75" s="116"/>
      <c r="H75" s="116"/>
      <c r="I75" s="116"/>
      <c r="U75" s="116"/>
      <c r="V75" s="116"/>
      <c r="W75" s="116"/>
      <c r="X75" s="116"/>
      <c r="Y75" s="116"/>
    </row>
    <row r="76" spans="1:54" s="147" customFormat="1" ht="17.100000000000001" customHeight="1" x14ac:dyDescent="0.15">
      <c r="A76" s="25"/>
      <c r="B76" s="25"/>
      <c r="C76" s="14"/>
      <c r="D76" s="116"/>
      <c r="H76" s="116"/>
      <c r="I76" s="116"/>
      <c r="J76" s="14"/>
      <c r="K76" s="14"/>
      <c r="L76" s="14"/>
      <c r="M76" s="14"/>
      <c r="N76" s="14"/>
      <c r="R76" s="14"/>
      <c r="S76" s="14"/>
      <c r="T76" s="14"/>
      <c r="U76" s="116"/>
      <c r="V76" s="116"/>
      <c r="W76" s="116"/>
      <c r="X76" s="116"/>
      <c r="Y76" s="116"/>
      <c r="Z76" s="14"/>
      <c r="AA76" s="14"/>
      <c r="AB76" s="14"/>
      <c r="AC76" s="14"/>
      <c r="AD76" s="14"/>
      <c r="AE76" s="24"/>
      <c r="AF76" s="14"/>
      <c r="AG76" s="27"/>
      <c r="AH76" s="30"/>
      <c r="AI76" s="14"/>
      <c r="AJ76" s="14"/>
      <c r="AK76" s="14"/>
      <c r="AL76" s="27"/>
      <c r="AM76" s="30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4"/>
      <c r="BA76" s="116"/>
    </row>
    <row r="77" spans="1:54" s="147" customFormat="1" ht="17.100000000000001" customHeight="1" x14ac:dyDescent="0.15">
      <c r="A77" s="25"/>
      <c r="B77" s="25"/>
      <c r="C77" s="14"/>
      <c r="D77" s="116"/>
      <c r="E77" s="27"/>
      <c r="F77" s="27"/>
      <c r="G77" s="24"/>
      <c r="H77" s="116"/>
      <c r="I77" s="116"/>
      <c r="J77" s="14"/>
      <c r="K77" s="14"/>
      <c r="L77" s="14"/>
      <c r="M77" s="14"/>
      <c r="N77" s="14"/>
      <c r="O77" s="116"/>
      <c r="P77" s="116"/>
      <c r="Q77" s="24"/>
      <c r="R77" s="14"/>
      <c r="S77" s="14"/>
      <c r="T77" s="14"/>
      <c r="U77" s="116"/>
      <c r="V77" s="116"/>
      <c r="W77" s="116"/>
      <c r="X77" s="116"/>
      <c r="Y77" s="116"/>
      <c r="Z77" s="14"/>
      <c r="AA77" s="14"/>
      <c r="AB77" s="14"/>
      <c r="AC77" s="14"/>
      <c r="AD77" s="14"/>
      <c r="AE77" s="24"/>
      <c r="AF77" s="14"/>
      <c r="AG77" s="24"/>
      <c r="AH77" s="30"/>
      <c r="AI77" s="14"/>
      <c r="AJ77" s="14"/>
      <c r="AK77" s="14"/>
      <c r="AL77" s="27"/>
      <c r="AM77" s="30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4"/>
      <c r="BA77" s="116"/>
    </row>
    <row r="78" spans="1:54" s="147" customFormat="1" ht="17.100000000000001" customHeight="1" x14ac:dyDescent="0.15">
      <c r="A78" s="25"/>
      <c r="B78" s="25"/>
      <c r="C78" s="14"/>
      <c r="D78" s="116"/>
      <c r="E78" s="116"/>
      <c r="F78" s="116"/>
      <c r="G78" s="116"/>
      <c r="H78" s="116"/>
      <c r="I78" s="116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16"/>
      <c r="V78" s="116"/>
      <c r="W78" s="116"/>
      <c r="X78" s="116"/>
      <c r="Y78" s="116"/>
      <c r="Z78" s="14"/>
      <c r="AA78" s="14"/>
      <c r="AB78" s="14"/>
      <c r="AC78" s="14"/>
      <c r="AD78" s="14"/>
      <c r="AE78" s="24"/>
      <c r="AF78" s="14"/>
      <c r="AG78" s="24"/>
      <c r="AH78" s="30"/>
      <c r="AI78" s="14"/>
      <c r="AJ78" s="14"/>
      <c r="AK78" s="14"/>
      <c r="AL78" s="13"/>
      <c r="AM78" s="13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34"/>
      <c r="BA78" s="116"/>
    </row>
    <row r="79" spans="1:54" s="147" customFormat="1" ht="17.100000000000001" customHeight="1" x14ac:dyDescent="0.15">
      <c r="A79" s="25"/>
      <c r="B79" s="25"/>
      <c r="C79" s="14"/>
      <c r="G79" s="116"/>
      <c r="H79" s="116"/>
      <c r="I79" s="116"/>
      <c r="J79" s="14"/>
      <c r="K79" s="14"/>
      <c r="L79" s="14"/>
      <c r="M79" s="14"/>
      <c r="N79" s="14"/>
      <c r="O79" s="14"/>
      <c r="P79" s="14"/>
      <c r="Q79" s="14"/>
      <c r="V79" s="116"/>
      <c r="W79" s="116"/>
      <c r="X79" s="116"/>
      <c r="Y79" s="116"/>
      <c r="Z79" s="14"/>
      <c r="AA79" s="14"/>
      <c r="AB79" s="14"/>
      <c r="AC79" s="14"/>
      <c r="AD79" s="35"/>
      <c r="AE79" s="150"/>
      <c r="AF79" s="116"/>
      <c r="AG79" s="150"/>
      <c r="AH79" s="30"/>
      <c r="AI79" s="14"/>
      <c r="AJ79" s="14"/>
      <c r="AK79" s="14"/>
      <c r="AL79" s="27"/>
      <c r="AM79" s="30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4"/>
      <c r="BA79" s="116"/>
    </row>
    <row r="80" spans="1:54" s="147" customFormat="1" ht="17.100000000000001" customHeight="1" x14ac:dyDescent="0.15">
      <c r="A80" s="25"/>
      <c r="B80" s="25"/>
      <c r="C80" s="14"/>
      <c r="G80" s="116"/>
      <c r="H80" s="116"/>
      <c r="I80" s="116"/>
      <c r="J80" s="14"/>
      <c r="K80" s="14"/>
      <c r="L80" s="14"/>
      <c r="M80" s="14"/>
      <c r="N80" s="14"/>
      <c r="O80" s="14"/>
      <c r="P80" s="14"/>
      <c r="Q80" s="14"/>
      <c r="V80" s="116"/>
      <c r="W80" s="116"/>
      <c r="X80" s="116"/>
      <c r="Y80" s="116"/>
      <c r="Z80" s="14"/>
      <c r="AA80" s="14"/>
      <c r="AB80" s="14"/>
      <c r="AC80" s="14"/>
      <c r="AD80" s="24"/>
      <c r="AE80" s="27"/>
      <c r="AF80" s="14"/>
      <c r="AG80" s="24"/>
      <c r="AH80" s="30"/>
      <c r="AI80" s="14"/>
      <c r="AJ80" s="14"/>
      <c r="AK80" s="14"/>
      <c r="AL80" s="27"/>
      <c r="AM80" s="30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4"/>
      <c r="BA80" s="116"/>
    </row>
    <row r="81" spans="1:53" s="147" customFormat="1" ht="17.100000000000001" customHeight="1" x14ac:dyDescent="0.15">
      <c r="A81" s="25"/>
      <c r="B81" s="25"/>
      <c r="C81" s="14"/>
      <c r="G81" s="116"/>
      <c r="H81" s="116"/>
      <c r="I81" s="116"/>
      <c r="J81" s="14"/>
      <c r="K81" s="14"/>
      <c r="L81" s="14"/>
      <c r="M81" s="14"/>
      <c r="N81" s="14"/>
      <c r="O81" s="14"/>
      <c r="P81" s="14"/>
      <c r="Q81" s="14"/>
      <c r="V81" s="116"/>
      <c r="W81" s="116"/>
      <c r="X81" s="116"/>
      <c r="Y81" s="116"/>
      <c r="Z81" s="14"/>
      <c r="AA81" s="14"/>
      <c r="AB81" s="14"/>
      <c r="AC81" s="14"/>
      <c r="AD81" s="14"/>
      <c r="AE81" s="24"/>
      <c r="AF81" s="14"/>
      <c r="AG81" s="24"/>
      <c r="AH81" s="30"/>
      <c r="AI81" s="14"/>
      <c r="AJ81" s="14"/>
      <c r="AK81" s="14"/>
      <c r="AL81" s="13"/>
      <c r="AM81" s="13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34"/>
      <c r="BA81" s="116"/>
    </row>
    <row r="82" spans="1:53" s="147" customFormat="1" ht="17.100000000000001" customHeight="1" x14ac:dyDescent="0.15">
      <c r="A82" s="25"/>
      <c r="B82" s="25"/>
      <c r="C82" s="14"/>
      <c r="G82" s="116"/>
      <c r="H82" s="116"/>
      <c r="I82" s="116"/>
      <c r="J82" s="14"/>
      <c r="K82" s="14"/>
      <c r="L82" s="14"/>
      <c r="M82" s="14"/>
      <c r="N82" s="14"/>
      <c r="O82" s="14"/>
      <c r="P82" s="14"/>
      <c r="Q82" s="14"/>
      <c r="V82" s="116"/>
      <c r="W82" s="116"/>
      <c r="X82" s="116"/>
      <c r="Y82" s="116"/>
      <c r="Z82" s="14"/>
      <c r="AA82" s="14"/>
      <c r="AB82" s="14"/>
      <c r="AC82" s="14"/>
      <c r="AD82" s="14"/>
      <c r="AE82" s="24"/>
      <c r="AF82" s="14"/>
      <c r="AG82" s="27"/>
      <c r="AH82" s="30"/>
      <c r="AI82" s="14"/>
      <c r="AJ82" s="14"/>
      <c r="AK82" s="14"/>
      <c r="AL82" s="27"/>
      <c r="AM82" s="30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4"/>
      <c r="BA82" s="116"/>
    </row>
    <row r="83" spans="1:53" ht="17.100000000000001" customHeight="1" x14ac:dyDescent="0.15">
      <c r="D83" s="153"/>
      <c r="E83" s="153"/>
      <c r="F83" s="153"/>
      <c r="G83" s="153"/>
      <c r="H83" s="153"/>
      <c r="I83" s="153"/>
      <c r="U83" s="153"/>
      <c r="V83" s="153"/>
      <c r="W83" s="153"/>
      <c r="X83" s="153"/>
      <c r="Y83" s="153"/>
    </row>
    <row r="84" spans="1:53" ht="17.100000000000001" customHeight="1" x14ac:dyDescent="0.15">
      <c r="D84" s="33"/>
      <c r="E84" s="33"/>
      <c r="F84" s="33"/>
      <c r="G84" s="33"/>
      <c r="H84" s="33"/>
      <c r="I84" s="33"/>
      <c r="U84" s="33"/>
      <c r="V84" s="33"/>
      <c r="W84" s="33"/>
      <c r="X84" s="33"/>
      <c r="Y84" s="33"/>
    </row>
    <row r="85" spans="1:53" ht="17.100000000000001" customHeight="1" x14ac:dyDescent="0.15">
      <c r="D85" s="33"/>
      <c r="E85" s="33"/>
      <c r="F85" s="33"/>
      <c r="G85" s="33"/>
      <c r="H85" s="33"/>
      <c r="I85" s="33"/>
      <c r="U85" s="33"/>
      <c r="V85" s="33"/>
      <c r="W85" s="33"/>
      <c r="X85" s="33"/>
      <c r="Y85" s="33"/>
    </row>
    <row r="86" spans="1:53" ht="17.100000000000001" customHeight="1" x14ac:dyDescent="0.15">
      <c r="D86" s="14"/>
      <c r="E86" s="14"/>
      <c r="F86" s="14"/>
      <c r="G86" s="14"/>
      <c r="H86" s="14"/>
      <c r="I86" s="14"/>
      <c r="U86" s="14"/>
      <c r="V86" s="14"/>
      <c r="W86" s="14"/>
      <c r="X86" s="14"/>
      <c r="Y86" s="14"/>
    </row>
    <row r="87" spans="1:53" ht="17.100000000000001" customHeight="1" x14ac:dyDescent="0.15">
      <c r="D87" s="33"/>
      <c r="E87" s="33"/>
      <c r="F87" s="33"/>
      <c r="G87" s="33"/>
      <c r="H87" s="33"/>
      <c r="I87" s="33"/>
      <c r="U87" s="33"/>
      <c r="V87" s="33"/>
      <c r="W87" s="33"/>
      <c r="X87" s="33"/>
      <c r="Y87" s="33"/>
    </row>
    <row r="88" spans="1:53" ht="17.100000000000001" customHeight="1" x14ac:dyDescent="0.15">
      <c r="D88" s="33"/>
      <c r="E88" s="33"/>
      <c r="F88" s="33"/>
      <c r="G88" s="33"/>
      <c r="H88" s="33"/>
      <c r="I88" s="33"/>
      <c r="U88" s="33"/>
      <c r="V88" s="33"/>
      <c r="W88" s="33"/>
      <c r="X88" s="33"/>
      <c r="Y88" s="33"/>
    </row>
    <row r="89" spans="1:53" ht="17.100000000000001" customHeight="1" x14ac:dyDescent="0.15">
      <c r="D89" s="14"/>
      <c r="E89" s="14"/>
      <c r="F89" s="14"/>
      <c r="G89" s="14"/>
      <c r="H89" s="14"/>
      <c r="I89" s="14"/>
      <c r="U89" s="14"/>
      <c r="V89" s="14"/>
      <c r="W89" s="14"/>
      <c r="X89" s="14"/>
      <c r="Y89" s="14"/>
    </row>
    <row r="90" spans="1:53" ht="17.100000000000001" customHeight="1" x14ac:dyDescent="0.15">
      <c r="D90" s="33"/>
      <c r="E90" s="33"/>
      <c r="F90" s="33"/>
      <c r="G90" s="33"/>
      <c r="H90" s="33"/>
      <c r="I90" s="33"/>
      <c r="U90" s="33"/>
      <c r="V90" s="33"/>
      <c r="W90" s="33"/>
      <c r="X90" s="33"/>
      <c r="Y90" s="33"/>
    </row>
  </sheetData>
  <mergeCells count="140">
    <mergeCell ref="F74:G74"/>
    <mergeCell ref="K74:L74"/>
    <mergeCell ref="Q74:R74"/>
    <mergeCell ref="Z70:AC70"/>
    <mergeCell ref="F71:G71"/>
    <mergeCell ref="R71:S71"/>
    <mergeCell ref="D72:I73"/>
    <mergeCell ref="J72:O73"/>
    <mergeCell ref="P72:U73"/>
    <mergeCell ref="AP50:AQ50"/>
    <mergeCell ref="AC54:AD54"/>
    <mergeCell ref="AR72:AU73"/>
    <mergeCell ref="AV72:AY73"/>
    <mergeCell ref="AP73:AQ73"/>
    <mergeCell ref="AX74:AY74"/>
    <mergeCell ref="AT74:AU74"/>
    <mergeCell ref="AC74:AD74"/>
    <mergeCell ref="AC60:AD60"/>
    <mergeCell ref="AC63:AD63"/>
    <mergeCell ref="AC66:AD66"/>
    <mergeCell ref="AP65:AQ65"/>
    <mergeCell ref="AP56:AQ56"/>
    <mergeCell ref="AC57:AD57"/>
    <mergeCell ref="AP59:AQ59"/>
    <mergeCell ref="AP62:AQ62"/>
    <mergeCell ref="AP53:AQ53"/>
    <mergeCell ref="F30:G30"/>
    <mergeCell ref="K30:L30"/>
    <mergeCell ref="Q30:R30"/>
    <mergeCell ref="Q27:R27"/>
    <mergeCell ref="D28:I29"/>
    <mergeCell ref="AC27:AD27"/>
    <mergeCell ref="AC30:AD30"/>
    <mergeCell ref="AC33:AD33"/>
    <mergeCell ref="AC48:AD48"/>
    <mergeCell ref="D34:I35"/>
    <mergeCell ref="J34:O35"/>
    <mergeCell ref="P34:U35"/>
    <mergeCell ref="D37:I38"/>
    <mergeCell ref="J37:O38"/>
    <mergeCell ref="P37:U38"/>
    <mergeCell ref="Q48:R48"/>
    <mergeCell ref="AC36:AD36"/>
    <mergeCell ref="F39:G39"/>
    <mergeCell ref="K39:L39"/>
    <mergeCell ref="AC9:AD9"/>
    <mergeCell ref="AC12:AD12"/>
    <mergeCell ref="F21:G21"/>
    <mergeCell ref="P28:U29"/>
    <mergeCell ref="AP29:AQ29"/>
    <mergeCell ref="J28:O29"/>
    <mergeCell ref="Q24:R24"/>
    <mergeCell ref="AP20:AQ20"/>
    <mergeCell ref="Q21:R21"/>
    <mergeCell ref="AP11:AQ11"/>
    <mergeCell ref="AP14:AQ14"/>
    <mergeCell ref="P19:U20"/>
    <mergeCell ref="AP23:AQ23"/>
    <mergeCell ref="P22:U23"/>
    <mergeCell ref="AP17:AQ17"/>
    <mergeCell ref="AC15:AD15"/>
    <mergeCell ref="AC18:AD18"/>
    <mergeCell ref="D16:I17"/>
    <mergeCell ref="F9:G9"/>
    <mergeCell ref="AC24:AD24"/>
    <mergeCell ref="D7:I8"/>
    <mergeCell ref="Q9:R9"/>
    <mergeCell ref="D19:I20"/>
    <mergeCell ref="K21:L21"/>
    <mergeCell ref="P13:U14"/>
    <mergeCell ref="Q15:R15"/>
    <mergeCell ref="K18:L18"/>
    <mergeCell ref="Q18:R18"/>
    <mergeCell ref="F18:G18"/>
    <mergeCell ref="Q39:R39"/>
    <mergeCell ref="Z5:AC5"/>
    <mergeCell ref="L6:M6"/>
    <mergeCell ref="R6:S6"/>
    <mergeCell ref="P7:U8"/>
    <mergeCell ref="J19:O20"/>
    <mergeCell ref="K9:L9"/>
    <mergeCell ref="AC21:AD21"/>
    <mergeCell ref="AV7:AY8"/>
    <mergeCell ref="J10:O11"/>
    <mergeCell ref="K12:L12"/>
    <mergeCell ref="P10:U11"/>
    <mergeCell ref="Q12:R12"/>
    <mergeCell ref="AX9:AY9"/>
    <mergeCell ref="AT9:AU9"/>
    <mergeCell ref="AR7:AU8"/>
    <mergeCell ref="AP8:AQ8"/>
    <mergeCell ref="J7:O8"/>
    <mergeCell ref="J16:O17"/>
    <mergeCell ref="P16:U17"/>
    <mergeCell ref="AP35:AQ35"/>
    <mergeCell ref="P31:U32"/>
    <mergeCell ref="AP32:AQ32"/>
    <mergeCell ref="Q33:R33"/>
    <mergeCell ref="F51:G51"/>
    <mergeCell ref="K51:L51"/>
    <mergeCell ref="Q51:R51"/>
    <mergeCell ref="AC51:AD51"/>
    <mergeCell ref="D49:I50"/>
    <mergeCell ref="J49:O50"/>
    <mergeCell ref="P49:U50"/>
    <mergeCell ref="P25:U26"/>
    <mergeCell ref="AP26:AQ26"/>
    <mergeCell ref="AP38:AQ38"/>
    <mergeCell ref="F36:G36"/>
    <mergeCell ref="K36:L36"/>
    <mergeCell ref="Q36:R36"/>
    <mergeCell ref="AP41:AQ41"/>
    <mergeCell ref="AC42:AD42"/>
    <mergeCell ref="P40:U41"/>
    <mergeCell ref="Q42:R42"/>
    <mergeCell ref="AC39:AD39"/>
    <mergeCell ref="Q45:R45"/>
    <mergeCell ref="AC45:AD45"/>
    <mergeCell ref="P43:U44"/>
    <mergeCell ref="P46:U47"/>
    <mergeCell ref="AP44:AQ44"/>
    <mergeCell ref="AP47:AQ47"/>
    <mergeCell ref="J64:O65"/>
    <mergeCell ref="P64:U65"/>
    <mergeCell ref="P55:U56"/>
    <mergeCell ref="Q57:R57"/>
    <mergeCell ref="P52:U53"/>
    <mergeCell ref="F66:G66"/>
    <mergeCell ref="K66:L66"/>
    <mergeCell ref="Q66:R66"/>
    <mergeCell ref="D64:I65"/>
    <mergeCell ref="D58:I59"/>
    <mergeCell ref="J58:O59"/>
    <mergeCell ref="P58:U59"/>
    <mergeCell ref="P61:U62"/>
    <mergeCell ref="F60:G60"/>
    <mergeCell ref="K60:L60"/>
    <mergeCell ref="Q60:R60"/>
    <mergeCell ref="Q63:R63"/>
    <mergeCell ref="Q54:R54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orientation="portrait" r:id="rId1"/>
  <headerFooter alignWithMargins="0">
    <oddHeader>&amp;L&amp;12新潟市地域生活支援事業&amp;R&amp;16R６．４．１～版</oddHeader>
  </headerFooter>
  <rowBreaks count="1" manualBreakCount="1">
    <brk id="75" max="4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U78"/>
  <sheetViews>
    <sheetView view="pageBreakPreview" zoomScale="85" zoomScaleNormal="100" zoomScaleSheetLayoutView="85" workbookViewId="0">
      <selection activeCell="AV2" sqref="AV2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5.625" style="10" customWidth="1"/>
    <col min="4" max="10" width="2.375" style="141" customWidth="1"/>
    <col min="11" max="12" width="2.375" style="10" customWidth="1"/>
    <col min="13" max="13" width="3.25" style="10" customWidth="1"/>
    <col min="14" max="16" width="2.375" style="10" customWidth="1"/>
    <col min="17" max="20" width="2.375" style="141" customWidth="1"/>
    <col min="21" max="22" width="2.375" style="142" customWidth="1"/>
    <col min="23" max="23" width="2.375" style="141" customWidth="1"/>
    <col min="24" max="25" width="2.375" style="142" customWidth="1"/>
    <col min="26" max="44" width="2.375" style="141" customWidth="1"/>
    <col min="45" max="46" width="8.625" style="141" customWidth="1"/>
    <col min="47" max="47" width="2.75" style="141" customWidth="1"/>
    <col min="48" max="16384" width="9" style="141"/>
  </cols>
  <sheetData>
    <row r="1" spans="1:47" ht="17.100000000000001" customHeight="1" x14ac:dyDescent="0.15">
      <c r="A1" s="1"/>
    </row>
    <row r="2" spans="1:47" ht="17.100000000000001" customHeight="1" x14ac:dyDescent="0.15">
      <c r="A2" s="1"/>
    </row>
    <row r="3" spans="1:47" ht="17.100000000000001" customHeight="1" x14ac:dyDescent="0.15">
      <c r="A3" s="1"/>
    </row>
    <row r="4" spans="1:47" ht="17.100000000000001" customHeight="1" x14ac:dyDescent="0.15">
      <c r="A4" s="1"/>
      <c r="B4" s="1" t="s">
        <v>919</v>
      </c>
    </row>
    <row r="5" spans="1:47" s="147" customFormat="1" ht="17.100000000000001" customHeight="1" x14ac:dyDescent="0.15">
      <c r="A5" s="2" t="s">
        <v>63</v>
      </c>
      <c r="B5" s="143"/>
      <c r="C5" s="11" t="s">
        <v>55</v>
      </c>
      <c r="D5" s="144"/>
      <c r="E5" s="140"/>
      <c r="F5" s="140"/>
      <c r="G5" s="140"/>
      <c r="H5" s="140"/>
      <c r="I5" s="140"/>
      <c r="J5" s="140"/>
      <c r="K5" s="16"/>
      <c r="L5" s="16"/>
      <c r="M5" s="16"/>
      <c r="N5" s="16"/>
      <c r="O5" s="16"/>
      <c r="P5" s="16"/>
      <c r="Q5" s="140"/>
      <c r="R5" s="140"/>
      <c r="S5" s="140"/>
      <c r="T5" s="12"/>
      <c r="U5" s="145"/>
      <c r="V5" s="145"/>
      <c r="W5" s="140"/>
      <c r="X5" s="146" t="s">
        <v>64</v>
      </c>
      <c r="Y5" s="145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3" t="s">
        <v>56</v>
      </c>
      <c r="AT5" s="3" t="s">
        <v>57</v>
      </c>
      <c r="AU5" s="116"/>
    </row>
    <row r="6" spans="1:47" s="147" customFormat="1" ht="17.100000000000001" customHeight="1" x14ac:dyDescent="0.15">
      <c r="A6" s="4" t="s">
        <v>58</v>
      </c>
      <c r="B6" s="5" t="s">
        <v>59</v>
      </c>
      <c r="C6" s="21"/>
      <c r="D6" s="119"/>
      <c r="E6" s="117"/>
      <c r="F6" s="117"/>
      <c r="G6" s="117"/>
      <c r="H6" s="117"/>
      <c r="I6" s="117"/>
      <c r="J6" s="117"/>
      <c r="K6" s="20"/>
      <c r="L6" s="20"/>
      <c r="M6" s="20"/>
      <c r="N6" s="20"/>
      <c r="O6" s="20"/>
      <c r="P6" s="20"/>
      <c r="Q6" s="117"/>
      <c r="R6" s="117"/>
      <c r="S6" s="117"/>
      <c r="T6" s="117"/>
      <c r="U6" s="148"/>
      <c r="V6" s="148"/>
      <c r="W6" s="117"/>
      <c r="X6" s="148"/>
      <c r="Y6" s="148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6" t="s">
        <v>60</v>
      </c>
      <c r="AT6" s="6" t="s">
        <v>61</v>
      </c>
      <c r="AU6" s="116"/>
    </row>
    <row r="7" spans="1:47" s="147" customFormat="1" ht="17.100000000000001" customHeight="1" x14ac:dyDescent="0.15">
      <c r="A7" s="7">
        <v>16</v>
      </c>
      <c r="B7" s="8">
        <v>3827</v>
      </c>
      <c r="C7" s="9" t="s">
        <v>983</v>
      </c>
      <c r="D7" s="215" t="s">
        <v>203</v>
      </c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15"/>
      <c r="P7" s="16"/>
      <c r="Q7" s="16"/>
      <c r="R7" s="16"/>
      <c r="S7" s="16"/>
      <c r="T7" s="28"/>
      <c r="U7" s="28"/>
      <c r="V7" s="140"/>
      <c r="W7" s="16"/>
      <c r="X7" s="44"/>
      <c r="Y7" s="45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26"/>
      <c r="AQ7" s="39"/>
      <c r="AR7" s="40"/>
      <c r="AS7" s="177">
        <f>ROUND(L9,0)</f>
        <v>83</v>
      </c>
      <c r="AT7" s="49" t="s">
        <v>1482</v>
      </c>
    </row>
    <row r="8" spans="1:47" s="147" customFormat="1" ht="17.100000000000001" customHeight="1" x14ac:dyDescent="0.15">
      <c r="A8" s="7">
        <v>16</v>
      </c>
      <c r="B8" s="8">
        <v>3828</v>
      </c>
      <c r="C8" s="9" t="s">
        <v>984</v>
      </c>
      <c r="D8" s="242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125"/>
      <c r="P8" s="19"/>
      <c r="Q8" s="20"/>
      <c r="R8" s="20"/>
      <c r="S8" s="20"/>
      <c r="T8" s="31"/>
      <c r="U8" s="31"/>
      <c r="V8" s="117"/>
      <c r="W8" s="117"/>
      <c r="X8" s="117"/>
      <c r="Y8" s="122"/>
      <c r="Z8" s="43" t="s">
        <v>1545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2" t="s">
        <v>1484</v>
      </c>
      <c r="AQ8" s="222">
        <v>1</v>
      </c>
      <c r="AR8" s="223"/>
      <c r="AS8" s="177">
        <f>ROUND(L9*AQ8,0)</f>
        <v>83</v>
      </c>
      <c r="AT8" s="29"/>
    </row>
    <row r="9" spans="1:47" s="147" customFormat="1" ht="17.100000000000001" customHeight="1" x14ac:dyDescent="0.15">
      <c r="A9" s="7">
        <v>16</v>
      </c>
      <c r="B9" s="8">
        <v>3829</v>
      </c>
      <c r="C9" s="9" t="s">
        <v>337</v>
      </c>
      <c r="D9" s="55"/>
      <c r="E9" s="56"/>
      <c r="F9" s="56"/>
      <c r="G9" s="126"/>
      <c r="H9" s="127"/>
      <c r="I9" s="127"/>
      <c r="J9" s="127"/>
      <c r="K9" s="127"/>
      <c r="L9" s="221">
        <v>83</v>
      </c>
      <c r="M9" s="221"/>
      <c r="N9" s="14" t="s">
        <v>62</v>
      </c>
      <c r="O9" s="18"/>
      <c r="P9" s="90" t="s">
        <v>205</v>
      </c>
      <c r="Q9" s="91"/>
      <c r="R9" s="91"/>
      <c r="S9" s="91"/>
      <c r="T9" s="91"/>
      <c r="U9" s="91"/>
      <c r="V9" s="33"/>
      <c r="W9" s="24" t="s">
        <v>1484</v>
      </c>
      <c r="X9" s="219">
        <v>0.7</v>
      </c>
      <c r="Y9" s="220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26"/>
      <c r="AQ9" s="39"/>
      <c r="AR9" s="40"/>
      <c r="AS9" s="177">
        <f>ROUND(L9*X9,0)</f>
        <v>58</v>
      </c>
      <c r="AT9" s="29"/>
    </row>
    <row r="10" spans="1:47" s="147" customFormat="1" ht="17.100000000000001" customHeight="1" x14ac:dyDescent="0.15">
      <c r="A10" s="7">
        <v>16</v>
      </c>
      <c r="B10" s="8">
        <v>3831</v>
      </c>
      <c r="C10" s="9" t="s">
        <v>985</v>
      </c>
      <c r="D10" s="215" t="s">
        <v>938</v>
      </c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15"/>
      <c r="P10" s="16"/>
      <c r="Q10" s="16"/>
      <c r="R10" s="16"/>
      <c r="S10" s="16"/>
      <c r="T10" s="28"/>
      <c r="U10" s="28"/>
      <c r="V10" s="140"/>
      <c r="W10" s="16"/>
      <c r="X10" s="44"/>
      <c r="Y10" s="45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26"/>
      <c r="AQ10" s="39"/>
      <c r="AR10" s="40"/>
      <c r="AS10" s="177">
        <f>ROUND(L12,0)</f>
        <v>166</v>
      </c>
      <c r="AT10" s="29"/>
    </row>
    <row r="11" spans="1:47" s="147" customFormat="1" ht="17.100000000000001" customHeight="1" x14ac:dyDescent="0.15">
      <c r="A11" s="7">
        <v>16</v>
      </c>
      <c r="B11" s="8">
        <v>3832</v>
      </c>
      <c r="C11" s="9" t="s">
        <v>986</v>
      </c>
      <c r="D11" s="235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125"/>
      <c r="P11" s="19"/>
      <c r="Q11" s="20"/>
      <c r="R11" s="20"/>
      <c r="S11" s="20"/>
      <c r="T11" s="31"/>
      <c r="U11" s="31"/>
      <c r="V11" s="117"/>
      <c r="W11" s="117"/>
      <c r="X11" s="117"/>
      <c r="Y11" s="122"/>
      <c r="Z11" s="43" t="s">
        <v>1545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2" t="s">
        <v>1484</v>
      </c>
      <c r="AQ11" s="222">
        <v>1</v>
      </c>
      <c r="AR11" s="223"/>
      <c r="AS11" s="177">
        <f>ROUND(L12*AQ11,0)</f>
        <v>166</v>
      </c>
      <c r="AT11" s="29"/>
    </row>
    <row r="12" spans="1:47" s="147" customFormat="1" ht="17.100000000000001" customHeight="1" x14ac:dyDescent="0.15">
      <c r="A12" s="7">
        <v>16</v>
      </c>
      <c r="B12" s="8">
        <v>3833</v>
      </c>
      <c r="C12" s="9" t="s">
        <v>338</v>
      </c>
      <c r="D12" s="55"/>
      <c r="E12" s="56"/>
      <c r="F12" s="56"/>
      <c r="G12" s="126"/>
      <c r="H12" s="127"/>
      <c r="I12" s="127"/>
      <c r="J12" s="127"/>
      <c r="K12" s="127"/>
      <c r="L12" s="221">
        <f>L9*2</f>
        <v>166</v>
      </c>
      <c r="M12" s="221"/>
      <c r="N12" s="14" t="s">
        <v>62</v>
      </c>
      <c r="O12" s="18"/>
      <c r="P12" s="90" t="s">
        <v>205</v>
      </c>
      <c r="Q12" s="91"/>
      <c r="R12" s="91"/>
      <c r="S12" s="91"/>
      <c r="T12" s="91"/>
      <c r="U12" s="91"/>
      <c r="V12" s="33"/>
      <c r="W12" s="24" t="s">
        <v>1484</v>
      </c>
      <c r="X12" s="219">
        <v>0.7</v>
      </c>
      <c r="Y12" s="220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26"/>
      <c r="AQ12" s="39"/>
      <c r="AR12" s="40"/>
      <c r="AS12" s="177">
        <f>ROUND(L12*X12,0)</f>
        <v>116</v>
      </c>
      <c r="AT12" s="29"/>
    </row>
    <row r="13" spans="1:47" s="147" customFormat="1" ht="17.100000000000001" customHeight="1" x14ac:dyDescent="0.15">
      <c r="A13" s="7">
        <v>16</v>
      </c>
      <c r="B13" s="8">
        <v>3835</v>
      </c>
      <c r="C13" s="9" t="s">
        <v>987</v>
      </c>
      <c r="D13" s="224" t="s">
        <v>936</v>
      </c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15"/>
      <c r="P13" s="16"/>
      <c r="Q13" s="16"/>
      <c r="R13" s="16"/>
      <c r="S13" s="16"/>
      <c r="T13" s="28"/>
      <c r="U13" s="28"/>
      <c r="V13" s="140"/>
      <c r="W13" s="16"/>
      <c r="X13" s="44"/>
      <c r="Y13" s="45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26"/>
      <c r="AQ13" s="39"/>
      <c r="AR13" s="40"/>
      <c r="AS13" s="177">
        <f>ROUND(L15,0)</f>
        <v>249</v>
      </c>
      <c r="AT13" s="29"/>
    </row>
    <row r="14" spans="1:47" s="147" customFormat="1" ht="17.100000000000001" customHeight="1" x14ac:dyDescent="0.15">
      <c r="A14" s="7">
        <v>16</v>
      </c>
      <c r="B14" s="8">
        <v>3836</v>
      </c>
      <c r="C14" s="9" t="s">
        <v>988</v>
      </c>
      <c r="D14" s="226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125"/>
      <c r="P14" s="19"/>
      <c r="Q14" s="20"/>
      <c r="R14" s="20"/>
      <c r="S14" s="20"/>
      <c r="T14" s="31"/>
      <c r="U14" s="31"/>
      <c r="V14" s="117"/>
      <c r="W14" s="117"/>
      <c r="X14" s="117"/>
      <c r="Y14" s="122"/>
      <c r="Z14" s="43" t="s">
        <v>1545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2" t="s">
        <v>1484</v>
      </c>
      <c r="AQ14" s="222">
        <v>1</v>
      </c>
      <c r="AR14" s="223"/>
      <c r="AS14" s="177">
        <f>ROUND(L15*AQ14,0)</f>
        <v>249</v>
      </c>
      <c r="AT14" s="29"/>
    </row>
    <row r="15" spans="1:47" s="147" customFormat="1" ht="17.100000000000001" customHeight="1" x14ac:dyDescent="0.15">
      <c r="A15" s="7">
        <v>16</v>
      </c>
      <c r="B15" s="8">
        <v>3837</v>
      </c>
      <c r="C15" s="9" t="s">
        <v>339</v>
      </c>
      <c r="D15" s="55"/>
      <c r="E15" s="56"/>
      <c r="F15" s="56"/>
      <c r="G15" s="126"/>
      <c r="H15" s="127"/>
      <c r="I15" s="127"/>
      <c r="J15" s="127"/>
      <c r="K15" s="127"/>
      <c r="L15" s="221">
        <f>L9*3</f>
        <v>249</v>
      </c>
      <c r="M15" s="221"/>
      <c r="N15" s="14" t="s">
        <v>62</v>
      </c>
      <c r="O15" s="18"/>
      <c r="P15" s="90" t="s">
        <v>205</v>
      </c>
      <c r="Q15" s="91"/>
      <c r="R15" s="91"/>
      <c r="S15" s="91"/>
      <c r="T15" s="91"/>
      <c r="U15" s="91"/>
      <c r="V15" s="33"/>
      <c r="W15" s="24" t="s">
        <v>1484</v>
      </c>
      <c r="X15" s="219">
        <v>0.7</v>
      </c>
      <c r="Y15" s="220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26"/>
      <c r="AQ15" s="39"/>
      <c r="AR15" s="40"/>
      <c r="AS15" s="177">
        <f>ROUND(L15*X15,0)</f>
        <v>174</v>
      </c>
      <c r="AT15" s="29"/>
    </row>
    <row r="16" spans="1:47" s="147" customFormat="1" ht="17.100000000000001" customHeight="1" x14ac:dyDescent="0.15">
      <c r="A16" s="7">
        <v>16</v>
      </c>
      <c r="B16" s="8">
        <v>3839</v>
      </c>
      <c r="C16" s="9" t="s">
        <v>989</v>
      </c>
      <c r="D16" s="224" t="s">
        <v>937</v>
      </c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15"/>
      <c r="P16" s="16"/>
      <c r="Q16" s="16"/>
      <c r="R16" s="16"/>
      <c r="S16" s="16"/>
      <c r="T16" s="28"/>
      <c r="U16" s="28"/>
      <c r="V16" s="140"/>
      <c r="W16" s="16"/>
      <c r="X16" s="44"/>
      <c r="Y16" s="45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26"/>
      <c r="AQ16" s="39"/>
      <c r="AR16" s="40"/>
      <c r="AS16" s="177">
        <f>ROUND(L18,0)</f>
        <v>332</v>
      </c>
      <c r="AT16" s="29"/>
    </row>
    <row r="17" spans="1:46" s="147" customFormat="1" ht="17.100000000000001" customHeight="1" x14ac:dyDescent="0.15">
      <c r="A17" s="7">
        <v>16</v>
      </c>
      <c r="B17" s="8">
        <v>3840</v>
      </c>
      <c r="C17" s="9" t="s">
        <v>990</v>
      </c>
      <c r="D17" s="226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125"/>
      <c r="P17" s="19"/>
      <c r="Q17" s="20"/>
      <c r="R17" s="20"/>
      <c r="S17" s="20"/>
      <c r="T17" s="31"/>
      <c r="U17" s="31"/>
      <c r="V17" s="117"/>
      <c r="W17" s="117"/>
      <c r="X17" s="117"/>
      <c r="Y17" s="122"/>
      <c r="Z17" s="43" t="s">
        <v>1545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2" t="s">
        <v>1484</v>
      </c>
      <c r="AQ17" s="222">
        <v>1</v>
      </c>
      <c r="AR17" s="223"/>
      <c r="AS17" s="177">
        <f>ROUND(L18*AQ17,0)</f>
        <v>332</v>
      </c>
      <c r="AT17" s="29"/>
    </row>
    <row r="18" spans="1:46" s="147" customFormat="1" ht="17.100000000000001" customHeight="1" x14ac:dyDescent="0.15">
      <c r="A18" s="7">
        <v>16</v>
      </c>
      <c r="B18" s="8">
        <v>3841</v>
      </c>
      <c r="C18" s="9" t="s">
        <v>340</v>
      </c>
      <c r="D18" s="55"/>
      <c r="E18" s="56"/>
      <c r="F18" s="56"/>
      <c r="G18" s="126"/>
      <c r="H18" s="127"/>
      <c r="I18" s="127"/>
      <c r="J18" s="127"/>
      <c r="K18" s="127"/>
      <c r="L18" s="221">
        <f>L9*4</f>
        <v>332</v>
      </c>
      <c r="M18" s="221"/>
      <c r="N18" s="14" t="s">
        <v>62</v>
      </c>
      <c r="O18" s="18"/>
      <c r="P18" s="90" t="s">
        <v>205</v>
      </c>
      <c r="Q18" s="91"/>
      <c r="R18" s="91"/>
      <c r="S18" s="91"/>
      <c r="T18" s="91"/>
      <c r="U18" s="91"/>
      <c r="V18" s="33"/>
      <c r="W18" s="24" t="s">
        <v>1484</v>
      </c>
      <c r="X18" s="219">
        <v>0.7</v>
      </c>
      <c r="Y18" s="220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26"/>
      <c r="AQ18" s="39"/>
      <c r="AR18" s="40"/>
      <c r="AS18" s="177">
        <f>ROUND(L18*X18,0)</f>
        <v>232</v>
      </c>
      <c r="AT18" s="29"/>
    </row>
    <row r="19" spans="1:46" s="147" customFormat="1" ht="17.100000000000001" customHeight="1" x14ac:dyDescent="0.15">
      <c r="A19" s="7">
        <v>16</v>
      </c>
      <c r="B19" s="8">
        <v>3843</v>
      </c>
      <c r="C19" s="9" t="s">
        <v>991</v>
      </c>
      <c r="D19" s="224" t="s">
        <v>939</v>
      </c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15"/>
      <c r="P19" s="16"/>
      <c r="Q19" s="16"/>
      <c r="R19" s="16"/>
      <c r="S19" s="16"/>
      <c r="T19" s="28"/>
      <c r="U19" s="28"/>
      <c r="V19" s="140"/>
      <c r="W19" s="16"/>
      <c r="X19" s="44"/>
      <c r="Y19" s="45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26"/>
      <c r="AQ19" s="39"/>
      <c r="AR19" s="40"/>
      <c r="AS19" s="177">
        <f>ROUND(L21,0)</f>
        <v>415</v>
      </c>
      <c r="AT19" s="29"/>
    </row>
    <row r="20" spans="1:46" s="147" customFormat="1" ht="17.100000000000001" customHeight="1" x14ac:dyDescent="0.15">
      <c r="A20" s="7">
        <v>16</v>
      </c>
      <c r="B20" s="8">
        <v>3844</v>
      </c>
      <c r="C20" s="9" t="s">
        <v>992</v>
      </c>
      <c r="D20" s="226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125"/>
      <c r="P20" s="19"/>
      <c r="Q20" s="20"/>
      <c r="R20" s="20"/>
      <c r="S20" s="20"/>
      <c r="T20" s="31"/>
      <c r="U20" s="31"/>
      <c r="V20" s="117"/>
      <c r="W20" s="117"/>
      <c r="X20" s="117"/>
      <c r="Y20" s="122"/>
      <c r="Z20" s="43" t="s">
        <v>1545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2" t="s">
        <v>1484</v>
      </c>
      <c r="AQ20" s="222">
        <v>1</v>
      </c>
      <c r="AR20" s="223"/>
      <c r="AS20" s="177">
        <f>ROUND(L21*AQ20,0)</f>
        <v>415</v>
      </c>
      <c r="AT20" s="29"/>
    </row>
    <row r="21" spans="1:46" s="147" customFormat="1" ht="17.100000000000001" customHeight="1" x14ac:dyDescent="0.15">
      <c r="A21" s="7">
        <v>16</v>
      </c>
      <c r="B21" s="8">
        <v>3845</v>
      </c>
      <c r="C21" s="9" t="s">
        <v>341</v>
      </c>
      <c r="D21" s="55"/>
      <c r="E21" s="56"/>
      <c r="F21" s="56"/>
      <c r="G21" s="126"/>
      <c r="H21" s="127"/>
      <c r="I21" s="127"/>
      <c r="J21" s="127"/>
      <c r="K21" s="127"/>
      <c r="L21" s="221">
        <f>L9*5</f>
        <v>415</v>
      </c>
      <c r="M21" s="221"/>
      <c r="N21" s="14" t="s">
        <v>62</v>
      </c>
      <c r="O21" s="18"/>
      <c r="P21" s="90" t="s">
        <v>205</v>
      </c>
      <c r="Q21" s="91"/>
      <c r="R21" s="91"/>
      <c r="S21" s="91"/>
      <c r="T21" s="91"/>
      <c r="U21" s="91"/>
      <c r="V21" s="33"/>
      <c r="W21" s="24" t="s">
        <v>1484</v>
      </c>
      <c r="X21" s="219">
        <v>0.7</v>
      </c>
      <c r="Y21" s="220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26"/>
      <c r="AQ21" s="39"/>
      <c r="AR21" s="40"/>
      <c r="AS21" s="177">
        <f>ROUND(L21*X21,0)</f>
        <v>291</v>
      </c>
      <c r="AT21" s="29"/>
    </row>
    <row r="22" spans="1:46" s="147" customFormat="1" ht="17.100000000000001" customHeight="1" x14ac:dyDescent="0.15">
      <c r="A22" s="7">
        <v>16</v>
      </c>
      <c r="B22" s="8">
        <v>3847</v>
      </c>
      <c r="C22" s="9" t="s">
        <v>993</v>
      </c>
      <c r="D22" s="224" t="s">
        <v>940</v>
      </c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15"/>
      <c r="P22" s="16"/>
      <c r="Q22" s="16"/>
      <c r="R22" s="16"/>
      <c r="S22" s="16"/>
      <c r="T22" s="28"/>
      <c r="U22" s="28"/>
      <c r="V22" s="140"/>
      <c r="W22" s="16"/>
      <c r="X22" s="44"/>
      <c r="Y22" s="45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26"/>
      <c r="AQ22" s="39"/>
      <c r="AR22" s="40"/>
      <c r="AS22" s="177">
        <f>ROUND(L24,0)</f>
        <v>498</v>
      </c>
      <c r="AT22" s="29"/>
    </row>
    <row r="23" spans="1:46" s="147" customFormat="1" ht="17.100000000000001" customHeight="1" x14ac:dyDescent="0.15">
      <c r="A23" s="7">
        <v>16</v>
      </c>
      <c r="B23" s="8">
        <v>3848</v>
      </c>
      <c r="C23" s="9" t="s">
        <v>994</v>
      </c>
      <c r="D23" s="226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125"/>
      <c r="P23" s="19"/>
      <c r="Q23" s="20"/>
      <c r="R23" s="20"/>
      <c r="S23" s="20"/>
      <c r="T23" s="31"/>
      <c r="U23" s="31"/>
      <c r="V23" s="117"/>
      <c r="W23" s="117"/>
      <c r="X23" s="117"/>
      <c r="Y23" s="122"/>
      <c r="Z23" s="43" t="s">
        <v>1545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2" t="s">
        <v>1484</v>
      </c>
      <c r="AQ23" s="222">
        <v>1</v>
      </c>
      <c r="AR23" s="223"/>
      <c r="AS23" s="177">
        <f>ROUND(L24*AQ23,0)</f>
        <v>498</v>
      </c>
      <c r="AT23" s="29"/>
    </row>
    <row r="24" spans="1:46" s="147" customFormat="1" ht="17.100000000000001" customHeight="1" x14ac:dyDescent="0.15">
      <c r="A24" s="7">
        <v>16</v>
      </c>
      <c r="B24" s="8">
        <v>3849</v>
      </c>
      <c r="C24" s="9" t="s">
        <v>342</v>
      </c>
      <c r="D24" s="55"/>
      <c r="E24" s="56"/>
      <c r="F24" s="56"/>
      <c r="G24" s="126"/>
      <c r="H24" s="127"/>
      <c r="I24" s="127"/>
      <c r="J24" s="127"/>
      <c r="K24" s="127"/>
      <c r="L24" s="221">
        <f>L9*6</f>
        <v>498</v>
      </c>
      <c r="M24" s="221"/>
      <c r="N24" s="14" t="s">
        <v>62</v>
      </c>
      <c r="O24" s="18"/>
      <c r="P24" s="90" t="s">
        <v>205</v>
      </c>
      <c r="Q24" s="91"/>
      <c r="R24" s="91"/>
      <c r="S24" s="91"/>
      <c r="T24" s="91"/>
      <c r="U24" s="91"/>
      <c r="V24" s="33"/>
      <c r="W24" s="24" t="s">
        <v>1484</v>
      </c>
      <c r="X24" s="219">
        <v>0.7</v>
      </c>
      <c r="Y24" s="220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26"/>
      <c r="AQ24" s="39"/>
      <c r="AR24" s="40"/>
      <c r="AS24" s="177">
        <f>ROUND(L24*X24,0)</f>
        <v>349</v>
      </c>
      <c r="AT24" s="29"/>
    </row>
    <row r="25" spans="1:46" s="147" customFormat="1" ht="17.100000000000001" customHeight="1" x14ac:dyDescent="0.15">
      <c r="A25" s="7">
        <v>16</v>
      </c>
      <c r="B25" s="8">
        <v>3851</v>
      </c>
      <c r="C25" s="9" t="s">
        <v>995</v>
      </c>
      <c r="D25" s="224" t="s">
        <v>941</v>
      </c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15"/>
      <c r="P25" s="16"/>
      <c r="Q25" s="16"/>
      <c r="R25" s="16"/>
      <c r="S25" s="16"/>
      <c r="T25" s="28"/>
      <c r="U25" s="28"/>
      <c r="V25" s="140"/>
      <c r="W25" s="16"/>
      <c r="X25" s="44"/>
      <c r="Y25" s="45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26"/>
      <c r="AQ25" s="39"/>
      <c r="AR25" s="40"/>
      <c r="AS25" s="177">
        <f>ROUND(L27,0)</f>
        <v>581</v>
      </c>
      <c r="AT25" s="29"/>
    </row>
    <row r="26" spans="1:46" s="147" customFormat="1" ht="17.100000000000001" customHeight="1" x14ac:dyDescent="0.15">
      <c r="A26" s="7">
        <v>16</v>
      </c>
      <c r="B26" s="8">
        <v>3852</v>
      </c>
      <c r="C26" s="9" t="s">
        <v>996</v>
      </c>
      <c r="D26" s="226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125"/>
      <c r="P26" s="19"/>
      <c r="Q26" s="20"/>
      <c r="R26" s="20"/>
      <c r="S26" s="20"/>
      <c r="T26" s="31"/>
      <c r="U26" s="31"/>
      <c r="V26" s="117"/>
      <c r="W26" s="117"/>
      <c r="X26" s="117"/>
      <c r="Y26" s="122"/>
      <c r="Z26" s="43" t="s">
        <v>1545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2" t="s">
        <v>1484</v>
      </c>
      <c r="AQ26" s="222">
        <v>1</v>
      </c>
      <c r="AR26" s="223"/>
      <c r="AS26" s="177">
        <f>ROUND(L27*AQ26,0)</f>
        <v>581</v>
      </c>
      <c r="AT26" s="29"/>
    </row>
    <row r="27" spans="1:46" s="147" customFormat="1" ht="17.100000000000001" customHeight="1" x14ac:dyDescent="0.15">
      <c r="A27" s="7">
        <v>16</v>
      </c>
      <c r="B27" s="8">
        <v>3853</v>
      </c>
      <c r="C27" s="9" t="s">
        <v>343</v>
      </c>
      <c r="D27" s="55"/>
      <c r="E27" s="56"/>
      <c r="F27" s="56"/>
      <c r="G27" s="126"/>
      <c r="H27" s="127"/>
      <c r="I27" s="127"/>
      <c r="J27" s="127"/>
      <c r="K27" s="127"/>
      <c r="L27" s="221">
        <f>L9*7</f>
        <v>581</v>
      </c>
      <c r="M27" s="221"/>
      <c r="N27" s="14" t="s">
        <v>62</v>
      </c>
      <c r="O27" s="18"/>
      <c r="P27" s="90" t="s">
        <v>205</v>
      </c>
      <c r="Q27" s="91"/>
      <c r="R27" s="91"/>
      <c r="S27" s="91"/>
      <c r="T27" s="91"/>
      <c r="U27" s="91"/>
      <c r="V27" s="33"/>
      <c r="W27" s="24" t="s">
        <v>1484</v>
      </c>
      <c r="X27" s="219">
        <v>0.7</v>
      </c>
      <c r="Y27" s="220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26"/>
      <c r="AQ27" s="39"/>
      <c r="AR27" s="40"/>
      <c r="AS27" s="177">
        <f>ROUND(L27*X27,0)</f>
        <v>407</v>
      </c>
      <c r="AT27" s="29"/>
    </row>
    <row r="28" spans="1:46" s="147" customFormat="1" ht="16.5" customHeight="1" x14ac:dyDescent="0.15">
      <c r="A28" s="7">
        <v>16</v>
      </c>
      <c r="B28" s="8">
        <v>3855</v>
      </c>
      <c r="C28" s="9" t="s">
        <v>997</v>
      </c>
      <c r="D28" s="224" t="s">
        <v>942</v>
      </c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15"/>
      <c r="P28" s="16"/>
      <c r="Q28" s="16"/>
      <c r="R28" s="16"/>
      <c r="S28" s="16"/>
      <c r="T28" s="28"/>
      <c r="U28" s="28"/>
      <c r="V28" s="140"/>
      <c r="W28" s="16"/>
      <c r="X28" s="44"/>
      <c r="Y28" s="45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26"/>
      <c r="AQ28" s="39"/>
      <c r="AR28" s="40"/>
      <c r="AS28" s="177">
        <f>ROUND(L30,0)</f>
        <v>664</v>
      </c>
      <c r="AT28" s="29"/>
    </row>
    <row r="29" spans="1:46" s="147" customFormat="1" ht="16.5" customHeight="1" x14ac:dyDescent="0.15">
      <c r="A29" s="7">
        <v>16</v>
      </c>
      <c r="B29" s="8">
        <v>3856</v>
      </c>
      <c r="C29" s="9" t="s">
        <v>998</v>
      </c>
      <c r="D29" s="226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125"/>
      <c r="P29" s="19"/>
      <c r="Q29" s="20"/>
      <c r="R29" s="20"/>
      <c r="S29" s="20"/>
      <c r="T29" s="31"/>
      <c r="U29" s="31"/>
      <c r="V29" s="117"/>
      <c r="W29" s="117"/>
      <c r="X29" s="117"/>
      <c r="Y29" s="122"/>
      <c r="Z29" s="43" t="s">
        <v>1545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2" t="s">
        <v>1484</v>
      </c>
      <c r="AQ29" s="222">
        <v>1</v>
      </c>
      <c r="AR29" s="223"/>
      <c r="AS29" s="177">
        <f>ROUND(L30*AQ29,0)</f>
        <v>664</v>
      </c>
      <c r="AT29" s="29"/>
    </row>
    <row r="30" spans="1:46" s="147" customFormat="1" ht="16.5" customHeight="1" x14ac:dyDescent="0.15">
      <c r="A30" s="7">
        <v>16</v>
      </c>
      <c r="B30" s="8">
        <v>3857</v>
      </c>
      <c r="C30" s="9" t="s">
        <v>344</v>
      </c>
      <c r="D30" s="55"/>
      <c r="E30" s="56"/>
      <c r="F30" s="56"/>
      <c r="G30" s="126"/>
      <c r="H30" s="127"/>
      <c r="I30" s="127"/>
      <c r="J30" s="127"/>
      <c r="K30" s="127"/>
      <c r="L30" s="221">
        <f>L9*8</f>
        <v>664</v>
      </c>
      <c r="M30" s="221"/>
      <c r="N30" s="14" t="s">
        <v>62</v>
      </c>
      <c r="O30" s="18"/>
      <c r="P30" s="90" t="s">
        <v>205</v>
      </c>
      <c r="Q30" s="91"/>
      <c r="R30" s="91"/>
      <c r="S30" s="91"/>
      <c r="T30" s="91"/>
      <c r="U30" s="91"/>
      <c r="V30" s="33"/>
      <c r="W30" s="24" t="s">
        <v>1484</v>
      </c>
      <c r="X30" s="219">
        <v>0.7</v>
      </c>
      <c r="Y30" s="220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26"/>
      <c r="AQ30" s="39"/>
      <c r="AR30" s="40"/>
      <c r="AS30" s="177">
        <f>ROUND(L30*X30,0)</f>
        <v>465</v>
      </c>
      <c r="AT30" s="29"/>
    </row>
    <row r="31" spans="1:46" s="147" customFormat="1" ht="17.100000000000001" customHeight="1" x14ac:dyDescent="0.15">
      <c r="A31" s="7">
        <v>16</v>
      </c>
      <c r="B31" s="8">
        <v>3859</v>
      </c>
      <c r="C31" s="9" t="s">
        <v>999</v>
      </c>
      <c r="D31" s="224" t="s">
        <v>943</v>
      </c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15"/>
      <c r="P31" s="16"/>
      <c r="Q31" s="16"/>
      <c r="R31" s="16"/>
      <c r="S31" s="16"/>
      <c r="T31" s="28"/>
      <c r="U31" s="28"/>
      <c r="V31" s="140"/>
      <c r="W31" s="16"/>
      <c r="X31" s="44"/>
      <c r="Y31" s="45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26"/>
      <c r="AQ31" s="39"/>
      <c r="AR31" s="40"/>
      <c r="AS31" s="177">
        <f>ROUND(L33,0)</f>
        <v>747</v>
      </c>
      <c r="AT31" s="29"/>
    </row>
    <row r="32" spans="1:46" s="147" customFormat="1" ht="17.100000000000001" customHeight="1" x14ac:dyDescent="0.15">
      <c r="A32" s="7">
        <v>16</v>
      </c>
      <c r="B32" s="8">
        <v>3860</v>
      </c>
      <c r="C32" s="9" t="s">
        <v>1000</v>
      </c>
      <c r="D32" s="226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125"/>
      <c r="P32" s="19"/>
      <c r="Q32" s="20"/>
      <c r="R32" s="20"/>
      <c r="S32" s="20"/>
      <c r="T32" s="31"/>
      <c r="U32" s="31"/>
      <c r="V32" s="117"/>
      <c r="W32" s="117"/>
      <c r="X32" s="117"/>
      <c r="Y32" s="122"/>
      <c r="Z32" s="43" t="s">
        <v>1545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2" t="s">
        <v>1484</v>
      </c>
      <c r="AQ32" s="222">
        <v>1</v>
      </c>
      <c r="AR32" s="223"/>
      <c r="AS32" s="177">
        <f>ROUND(L33*AQ32,0)</f>
        <v>747</v>
      </c>
      <c r="AT32" s="29"/>
    </row>
    <row r="33" spans="1:46" s="147" customFormat="1" ht="17.100000000000001" customHeight="1" x14ac:dyDescent="0.15">
      <c r="A33" s="7">
        <v>16</v>
      </c>
      <c r="B33" s="8">
        <v>3861</v>
      </c>
      <c r="C33" s="9" t="s">
        <v>345</v>
      </c>
      <c r="D33" s="55"/>
      <c r="E33" s="56"/>
      <c r="F33" s="56"/>
      <c r="G33" s="126"/>
      <c r="H33" s="127"/>
      <c r="I33" s="127"/>
      <c r="J33" s="127"/>
      <c r="K33" s="127"/>
      <c r="L33" s="221">
        <f>L9*9</f>
        <v>747</v>
      </c>
      <c r="M33" s="221"/>
      <c r="N33" s="14" t="s">
        <v>62</v>
      </c>
      <c r="O33" s="18"/>
      <c r="P33" s="90" t="s">
        <v>205</v>
      </c>
      <c r="Q33" s="91"/>
      <c r="R33" s="91"/>
      <c r="S33" s="91"/>
      <c r="T33" s="91"/>
      <c r="U33" s="91"/>
      <c r="V33" s="33"/>
      <c r="W33" s="24" t="s">
        <v>1484</v>
      </c>
      <c r="X33" s="219">
        <v>0.7</v>
      </c>
      <c r="Y33" s="220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26"/>
      <c r="AQ33" s="39"/>
      <c r="AR33" s="40"/>
      <c r="AS33" s="177">
        <f>ROUND(L33*X33,0)</f>
        <v>523</v>
      </c>
      <c r="AT33" s="29"/>
    </row>
    <row r="34" spans="1:46" s="147" customFormat="1" ht="17.100000000000001" customHeight="1" x14ac:dyDescent="0.15">
      <c r="A34" s="7">
        <v>16</v>
      </c>
      <c r="B34" s="8">
        <v>3863</v>
      </c>
      <c r="C34" s="9" t="s">
        <v>1001</v>
      </c>
      <c r="D34" s="224" t="s">
        <v>525</v>
      </c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15"/>
      <c r="P34" s="16"/>
      <c r="Q34" s="16"/>
      <c r="R34" s="16"/>
      <c r="S34" s="16"/>
      <c r="T34" s="28"/>
      <c r="U34" s="28"/>
      <c r="V34" s="140"/>
      <c r="W34" s="16"/>
      <c r="X34" s="44"/>
      <c r="Y34" s="45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26"/>
      <c r="AQ34" s="39"/>
      <c r="AR34" s="40"/>
      <c r="AS34" s="177">
        <f>ROUND(L36,0)</f>
        <v>830</v>
      </c>
      <c r="AT34" s="29"/>
    </row>
    <row r="35" spans="1:46" s="147" customFormat="1" ht="17.100000000000001" customHeight="1" x14ac:dyDescent="0.15">
      <c r="A35" s="7">
        <v>16</v>
      </c>
      <c r="B35" s="8">
        <v>3864</v>
      </c>
      <c r="C35" s="9" t="s">
        <v>1002</v>
      </c>
      <c r="D35" s="226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125"/>
      <c r="P35" s="19"/>
      <c r="Q35" s="20"/>
      <c r="R35" s="20"/>
      <c r="S35" s="20"/>
      <c r="T35" s="31"/>
      <c r="U35" s="31"/>
      <c r="V35" s="117"/>
      <c r="W35" s="117"/>
      <c r="X35" s="117"/>
      <c r="Y35" s="122"/>
      <c r="Z35" s="43" t="s">
        <v>1545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2" t="s">
        <v>1484</v>
      </c>
      <c r="AQ35" s="222">
        <v>1</v>
      </c>
      <c r="AR35" s="223"/>
      <c r="AS35" s="177">
        <f>ROUND(L36*AQ35,0)</f>
        <v>830</v>
      </c>
      <c r="AT35" s="29"/>
    </row>
    <row r="36" spans="1:46" s="147" customFormat="1" ht="17.100000000000001" customHeight="1" x14ac:dyDescent="0.15">
      <c r="A36" s="7">
        <v>16</v>
      </c>
      <c r="B36" s="8">
        <v>3865</v>
      </c>
      <c r="C36" s="9" t="s">
        <v>346</v>
      </c>
      <c r="D36" s="55"/>
      <c r="E36" s="56"/>
      <c r="F36" s="56"/>
      <c r="G36" s="126"/>
      <c r="H36" s="127"/>
      <c r="I36" s="127"/>
      <c r="J36" s="127"/>
      <c r="K36" s="127"/>
      <c r="L36" s="221">
        <f>L9*10</f>
        <v>830</v>
      </c>
      <c r="M36" s="221"/>
      <c r="N36" s="14" t="s">
        <v>62</v>
      </c>
      <c r="O36" s="18"/>
      <c r="P36" s="90" t="s">
        <v>205</v>
      </c>
      <c r="Q36" s="91"/>
      <c r="R36" s="91"/>
      <c r="S36" s="91"/>
      <c r="T36" s="91"/>
      <c r="U36" s="91"/>
      <c r="V36" s="33"/>
      <c r="W36" s="24" t="s">
        <v>1484</v>
      </c>
      <c r="X36" s="219">
        <v>0.7</v>
      </c>
      <c r="Y36" s="220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26"/>
      <c r="AQ36" s="39"/>
      <c r="AR36" s="40"/>
      <c r="AS36" s="177">
        <f>ROUND(L36*X36,0)</f>
        <v>581</v>
      </c>
      <c r="AT36" s="29"/>
    </row>
    <row r="37" spans="1:46" s="147" customFormat="1" ht="17.100000000000001" customHeight="1" x14ac:dyDescent="0.15">
      <c r="A37" s="7">
        <v>16</v>
      </c>
      <c r="B37" s="8">
        <v>3867</v>
      </c>
      <c r="C37" s="9" t="s">
        <v>1003</v>
      </c>
      <c r="D37" s="224" t="s">
        <v>526</v>
      </c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15"/>
      <c r="P37" s="16"/>
      <c r="Q37" s="16"/>
      <c r="R37" s="16"/>
      <c r="S37" s="16"/>
      <c r="T37" s="28"/>
      <c r="U37" s="28"/>
      <c r="V37" s="140"/>
      <c r="W37" s="16"/>
      <c r="X37" s="44"/>
      <c r="Y37" s="45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26"/>
      <c r="AQ37" s="39"/>
      <c r="AR37" s="40"/>
      <c r="AS37" s="177">
        <f>ROUND(L39,0)</f>
        <v>913</v>
      </c>
      <c r="AT37" s="29"/>
    </row>
    <row r="38" spans="1:46" s="147" customFormat="1" ht="17.100000000000001" customHeight="1" x14ac:dyDescent="0.15">
      <c r="A38" s="7">
        <v>16</v>
      </c>
      <c r="B38" s="8">
        <v>3868</v>
      </c>
      <c r="C38" s="9" t="s">
        <v>1004</v>
      </c>
      <c r="D38" s="226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125"/>
      <c r="P38" s="19"/>
      <c r="Q38" s="20"/>
      <c r="R38" s="20"/>
      <c r="S38" s="20"/>
      <c r="T38" s="31"/>
      <c r="U38" s="31"/>
      <c r="V38" s="117"/>
      <c r="W38" s="117"/>
      <c r="X38" s="117"/>
      <c r="Y38" s="122"/>
      <c r="Z38" s="43" t="s">
        <v>1545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2" t="s">
        <v>1484</v>
      </c>
      <c r="AQ38" s="222">
        <v>1</v>
      </c>
      <c r="AR38" s="223"/>
      <c r="AS38" s="177">
        <f>ROUND(L39*AQ38,0)</f>
        <v>913</v>
      </c>
      <c r="AT38" s="29"/>
    </row>
    <row r="39" spans="1:46" s="147" customFormat="1" ht="17.100000000000001" customHeight="1" x14ac:dyDescent="0.15">
      <c r="A39" s="7">
        <v>16</v>
      </c>
      <c r="B39" s="8">
        <v>3869</v>
      </c>
      <c r="C39" s="9" t="s">
        <v>347</v>
      </c>
      <c r="D39" s="55"/>
      <c r="E39" s="56"/>
      <c r="F39" s="56"/>
      <c r="G39" s="126"/>
      <c r="H39" s="127"/>
      <c r="I39" s="127"/>
      <c r="J39" s="127"/>
      <c r="K39" s="127"/>
      <c r="L39" s="221">
        <f>L9*11</f>
        <v>913</v>
      </c>
      <c r="M39" s="221"/>
      <c r="N39" s="14" t="s">
        <v>62</v>
      </c>
      <c r="O39" s="18"/>
      <c r="P39" s="90" t="s">
        <v>205</v>
      </c>
      <c r="Q39" s="91"/>
      <c r="R39" s="91"/>
      <c r="S39" s="91"/>
      <c r="T39" s="91"/>
      <c r="U39" s="91"/>
      <c r="V39" s="33"/>
      <c r="W39" s="24" t="s">
        <v>1484</v>
      </c>
      <c r="X39" s="219">
        <v>0.7</v>
      </c>
      <c r="Y39" s="220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26"/>
      <c r="AQ39" s="39"/>
      <c r="AR39" s="40"/>
      <c r="AS39" s="177">
        <f>ROUND(L39*X39,0)</f>
        <v>639</v>
      </c>
      <c r="AT39" s="29"/>
    </row>
    <row r="40" spans="1:46" s="147" customFormat="1" ht="17.100000000000001" customHeight="1" x14ac:dyDescent="0.15">
      <c r="A40" s="7">
        <v>16</v>
      </c>
      <c r="B40" s="8">
        <v>3871</v>
      </c>
      <c r="C40" s="9" t="s">
        <v>1005</v>
      </c>
      <c r="D40" s="224" t="s">
        <v>527</v>
      </c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15"/>
      <c r="P40" s="16"/>
      <c r="Q40" s="16"/>
      <c r="R40" s="16"/>
      <c r="S40" s="16"/>
      <c r="T40" s="28"/>
      <c r="U40" s="28"/>
      <c r="V40" s="140"/>
      <c r="W40" s="16"/>
      <c r="X40" s="44"/>
      <c r="Y40" s="45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26"/>
      <c r="AQ40" s="39"/>
      <c r="AR40" s="40"/>
      <c r="AS40" s="177">
        <f>ROUND(L42,0)</f>
        <v>996</v>
      </c>
      <c r="AT40" s="29"/>
    </row>
    <row r="41" spans="1:46" s="147" customFormat="1" ht="17.100000000000001" customHeight="1" x14ac:dyDescent="0.15">
      <c r="A41" s="7">
        <v>16</v>
      </c>
      <c r="B41" s="8">
        <v>3872</v>
      </c>
      <c r="C41" s="9" t="s">
        <v>1006</v>
      </c>
      <c r="D41" s="226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125"/>
      <c r="P41" s="19"/>
      <c r="Q41" s="20"/>
      <c r="R41" s="20"/>
      <c r="S41" s="20"/>
      <c r="T41" s="31"/>
      <c r="U41" s="31"/>
      <c r="V41" s="117"/>
      <c r="W41" s="117"/>
      <c r="X41" s="117"/>
      <c r="Y41" s="122"/>
      <c r="Z41" s="43" t="s">
        <v>1545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2" t="s">
        <v>1484</v>
      </c>
      <c r="AQ41" s="222">
        <v>1</v>
      </c>
      <c r="AR41" s="223"/>
      <c r="AS41" s="177">
        <f>ROUND(L42*AQ41,0)</f>
        <v>996</v>
      </c>
      <c r="AT41" s="29"/>
    </row>
    <row r="42" spans="1:46" s="147" customFormat="1" ht="17.100000000000001" customHeight="1" x14ac:dyDescent="0.15">
      <c r="A42" s="7">
        <v>16</v>
      </c>
      <c r="B42" s="8">
        <v>3873</v>
      </c>
      <c r="C42" s="9" t="s">
        <v>348</v>
      </c>
      <c r="D42" s="55"/>
      <c r="E42" s="56"/>
      <c r="F42" s="56"/>
      <c r="G42" s="126"/>
      <c r="H42" s="127"/>
      <c r="I42" s="127"/>
      <c r="J42" s="127"/>
      <c r="K42" s="127"/>
      <c r="L42" s="221">
        <f>L9*12</f>
        <v>996</v>
      </c>
      <c r="M42" s="221"/>
      <c r="N42" s="14" t="s">
        <v>62</v>
      </c>
      <c r="O42" s="18"/>
      <c r="P42" s="90" t="s">
        <v>205</v>
      </c>
      <c r="Q42" s="91"/>
      <c r="R42" s="91"/>
      <c r="S42" s="91"/>
      <c r="T42" s="91"/>
      <c r="U42" s="91"/>
      <c r="V42" s="33"/>
      <c r="W42" s="24" t="s">
        <v>1484</v>
      </c>
      <c r="X42" s="219">
        <v>0.7</v>
      </c>
      <c r="Y42" s="220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26"/>
      <c r="AQ42" s="39"/>
      <c r="AR42" s="40"/>
      <c r="AS42" s="177">
        <f>ROUND(L42*X42,0)</f>
        <v>697</v>
      </c>
      <c r="AT42" s="29"/>
    </row>
    <row r="43" spans="1:46" s="147" customFormat="1" ht="17.100000000000001" customHeight="1" x14ac:dyDescent="0.15">
      <c r="A43" s="7">
        <v>16</v>
      </c>
      <c r="B43" s="8">
        <v>3875</v>
      </c>
      <c r="C43" s="9" t="s">
        <v>1007</v>
      </c>
      <c r="D43" s="224" t="s">
        <v>528</v>
      </c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15"/>
      <c r="P43" s="16"/>
      <c r="Q43" s="16"/>
      <c r="R43" s="16"/>
      <c r="S43" s="16"/>
      <c r="T43" s="28"/>
      <c r="U43" s="28"/>
      <c r="V43" s="140"/>
      <c r="W43" s="16"/>
      <c r="X43" s="44"/>
      <c r="Y43" s="45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26"/>
      <c r="AQ43" s="39"/>
      <c r="AR43" s="40"/>
      <c r="AS43" s="177">
        <f>ROUND(L45,0)</f>
        <v>1079</v>
      </c>
      <c r="AT43" s="29"/>
    </row>
    <row r="44" spans="1:46" s="147" customFormat="1" ht="17.100000000000001" customHeight="1" x14ac:dyDescent="0.15">
      <c r="A44" s="7">
        <v>16</v>
      </c>
      <c r="B44" s="8">
        <v>3876</v>
      </c>
      <c r="C44" s="9" t="s">
        <v>1008</v>
      </c>
      <c r="D44" s="226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125"/>
      <c r="P44" s="19"/>
      <c r="Q44" s="20"/>
      <c r="R44" s="20"/>
      <c r="S44" s="20"/>
      <c r="T44" s="31"/>
      <c r="U44" s="31"/>
      <c r="V44" s="117"/>
      <c r="W44" s="117"/>
      <c r="X44" s="117"/>
      <c r="Y44" s="122"/>
      <c r="Z44" s="43" t="s">
        <v>1545</v>
      </c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2" t="s">
        <v>1484</v>
      </c>
      <c r="AQ44" s="222">
        <v>1</v>
      </c>
      <c r="AR44" s="223"/>
      <c r="AS44" s="177">
        <f>ROUND(L45*AQ44,0)</f>
        <v>1079</v>
      </c>
      <c r="AT44" s="29"/>
    </row>
    <row r="45" spans="1:46" s="147" customFormat="1" ht="17.100000000000001" customHeight="1" x14ac:dyDescent="0.15">
      <c r="A45" s="7">
        <v>16</v>
      </c>
      <c r="B45" s="8">
        <v>3877</v>
      </c>
      <c r="C45" s="9" t="s">
        <v>349</v>
      </c>
      <c r="D45" s="55"/>
      <c r="E45" s="56"/>
      <c r="F45" s="56"/>
      <c r="G45" s="126"/>
      <c r="H45" s="127"/>
      <c r="I45" s="127"/>
      <c r="J45" s="127"/>
      <c r="K45" s="127"/>
      <c r="L45" s="221">
        <f>L9*13</f>
        <v>1079</v>
      </c>
      <c r="M45" s="221"/>
      <c r="N45" s="14" t="s">
        <v>62</v>
      </c>
      <c r="O45" s="18"/>
      <c r="P45" s="90" t="s">
        <v>205</v>
      </c>
      <c r="Q45" s="91"/>
      <c r="R45" s="91"/>
      <c r="S45" s="91"/>
      <c r="T45" s="91"/>
      <c r="U45" s="91"/>
      <c r="V45" s="33"/>
      <c r="W45" s="24" t="s">
        <v>1484</v>
      </c>
      <c r="X45" s="219">
        <v>0.7</v>
      </c>
      <c r="Y45" s="220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26"/>
      <c r="AQ45" s="39"/>
      <c r="AR45" s="40"/>
      <c r="AS45" s="177">
        <f>ROUND(L45*X45,0)</f>
        <v>755</v>
      </c>
      <c r="AT45" s="29"/>
    </row>
    <row r="46" spans="1:46" s="147" customFormat="1" ht="17.100000000000001" customHeight="1" x14ac:dyDescent="0.15">
      <c r="A46" s="7">
        <v>16</v>
      </c>
      <c r="B46" s="8">
        <v>3879</v>
      </c>
      <c r="C46" s="9" t="s">
        <v>1009</v>
      </c>
      <c r="D46" s="224" t="s">
        <v>529</v>
      </c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15"/>
      <c r="P46" s="16"/>
      <c r="Q46" s="16"/>
      <c r="R46" s="16"/>
      <c r="S46" s="16"/>
      <c r="T46" s="28"/>
      <c r="U46" s="28"/>
      <c r="V46" s="140"/>
      <c r="W46" s="16"/>
      <c r="X46" s="44"/>
      <c r="Y46" s="45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26"/>
      <c r="AQ46" s="39"/>
      <c r="AR46" s="40"/>
      <c r="AS46" s="177">
        <f>ROUND(L48,0)</f>
        <v>1162</v>
      </c>
      <c r="AT46" s="29"/>
    </row>
    <row r="47" spans="1:46" s="147" customFormat="1" ht="17.100000000000001" customHeight="1" x14ac:dyDescent="0.15">
      <c r="A47" s="7">
        <v>16</v>
      </c>
      <c r="B47" s="8">
        <v>3880</v>
      </c>
      <c r="C47" s="9" t="s">
        <v>1010</v>
      </c>
      <c r="D47" s="226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125"/>
      <c r="P47" s="19"/>
      <c r="Q47" s="20"/>
      <c r="R47" s="20"/>
      <c r="S47" s="20"/>
      <c r="T47" s="31"/>
      <c r="U47" s="31"/>
      <c r="V47" s="117"/>
      <c r="W47" s="117"/>
      <c r="X47" s="117"/>
      <c r="Y47" s="122"/>
      <c r="Z47" s="43" t="s">
        <v>1545</v>
      </c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2" t="s">
        <v>1484</v>
      </c>
      <c r="AQ47" s="222">
        <v>1</v>
      </c>
      <c r="AR47" s="223"/>
      <c r="AS47" s="177">
        <f>ROUND(L48*AQ47,0)</f>
        <v>1162</v>
      </c>
      <c r="AT47" s="29"/>
    </row>
    <row r="48" spans="1:46" s="147" customFormat="1" ht="17.100000000000001" customHeight="1" x14ac:dyDescent="0.15">
      <c r="A48" s="7">
        <v>16</v>
      </c>
      <c r="B48" s="8">
        <v>3881</v>
      </c>
      <c r="C48" s="9" t="s">
        <v>350</v>
      </c>
      <c r="D48" s="55"/>
      <c r="E48" s="56"/>
      <c r="F48" s="56"/>
      <c r="G48" s="126"/>
      <c r="H48" s="127"/>
      <c r="I48" s="127"/>
      <c r="J48" s="127"/>
      <c r="K48" s="127"/>
      <c r="L48" s="221">
        <f>L9*14</f>
        <v>1162</v>
      </c>
      <c r="M48" s="221"/>
      <c r="N48" s="14" t="s">
        <v>62</v>
      </c>
      <c r="O48" s="18"/>
      <c r="P48" s="90" t="s">
        <v>205</v>
      </c>
      <c r="Q48" s="91"/>
      <c r="R48" s="91"/>
      <c r="S48" s="91"/>
      <c r="T48" s="91"/>
      <c r="U48" s="91"/>
      <c r="V48" s="33"/>
      <c r="W48" s="24" t="s">
        <v>1484</v>
      </c>
      <c r="X48" s="219">
        <v>0.7</v>
      </c>
      <c r="Y48" s="220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26"/>
      <c r="AQ48" s="39"/>
      <c r="AR48" s="40"/>
      <c r="AS48" s="177">
        <f>ROUND(L48*X48,0)</f>
        <v>813</v>
      </c>
      <c r="AT48" s="29"/>
    </row>
    <row r="49" spans="1:46" s="147" customFormat="1" ht="17.100000000000001" customHeight="1" x14ac:dyDescent="0.15">
      <c r="A49" s="7">
        <v>16</v>
      </c>
      <c r="B49" s="8">
        <v>3883</v>
      </c>
      <c r="C49" s="9" t="s">
        <v>1011</v>
      </c>
      <c r="D49" s="224" t="s">
        <v>530</v>
      </c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15"/>
      <c r="P49" s="16"/>
      <c r="Q49" s="16"/>
      <c r="R49" s="16"/>
      <c r="S49" s="16"/>
      <c r="T49" s="28"/>
      <c r="U49" s="28"/>
      <c r="V49" s="140"/>
      <c r="W49" s="16"/>
      <c r="X49" s="44"/>
      <c r="Y49" s="45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26"/>
      <c r="AQ49" s="39"/>
      <c r="AR49" s="40"/>
      <c r="AS49" s="177">
        <f>ROUND(L51,0)</f>
        <v>1245</v>
      </c>
      <c r="AT49" s="29"/>
    </row>
    <row r="50" spans="1:46" s="147" customFormat="1" ht="17.100000000000001" customHeight="1" x14ac:dyDescent="0.15">
      <c r="A50" s="7">
        <v>16</v>
      </c>
      <c r="B50" s="8">
        <v>3884</v>
      </c>
      <c r="C50" s="9" t="s">
        <v>1012</v>
      </c>
      <c r="D50" s="226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125"/>
      <c r="P50" s="19"/>
      <c r="Q50" s="20"/>
      <c r="R50" s="20"/>
      <c r="S50" s="20"/>
      <c r="T50" s="31"/>
      <c r="U50" s="31"/>
      <c r="V50" s="117"/>
      <c r="W50" s="117"/>
      <c r="X50" s="117"/>
      <c r="Y50" s="122"/>
      <c r="Z50" s="43" t="s">
        <v>1545</v>
      </c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2" t="s">
        <v>1484</v>
      </c>
      <c r="AQ50" s="222">
        <v>1</v>
      </c>
      <c r="AR50" s="223"/>
      <c r="AS50" s="177">
        <f>ROUND(L51*AQ50,0)</f>
        <v>1245</v>
      </c>
      <c r="AT50" s="29"/>
    </row>
    <row r="51" spans="1:46" s="147" customFormat="1" ht="17.100000000000001" customHeight="1" x14ac:dyDescent="0.15">
      <c r="A51" s="7">
        <v>16</v>
      </c>
      <c r="B51" s="8">
        <v>3885</v>
      </c>
      <c r="C51" s="9" t="s">
        <v>351</v>
      </c>
      <c r="D51" s="55"/>
      <c r="E51" s="56"/>
      <c r="F51" s="56"/>
      <c r="G51" s="126"/>
      <c r="H51" s="127"/>
      <c r="I51" s="127"/>
      <c r="J51" s="127"/>
      <c r="K51" s="127"/>
      <c r="L51" s="221">
        <f>L9*15</f>
        <v>1245</v>
      </c>
      <c r="M51" s="221"/>
      <c r="N51" s="14" t="s">
        <v>62</v>
      </c>
      <c r="O51" s="18"/>
      <c r="P51" s="90" t="s">
        <v>205</v>
      </c>
      <c r="Q51" s="91"/>
      <c r="R51" s="91"/>
      <c r="S51" s="91"/>
      <c r="T51" s="91"/>
      <c r="U51" s="91"/>
      <c r="V51" s="33"/>
      <c r="W51" s="24" t="s">
        <v>1484</v>
      </c>
      <c r="X51" s="219">
        <v>0.7</v>
      </c>
      <c r="Y51" s="220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26"/>
      <c r="AQ51" s="39"/>
      <c r="AR51" s="40"/>
      <c r="AS51" s="177">
        <f>ROUND(L51*X51,0)</f>
        <v>872</v>
      </c>
      <c r="AT51" s="29"/>
    </row>
    <row r="52" spans="1:46" s="147" customFormat="1" ht="17.100000000000001" customHeight="1" x14ac:dyDescent="0.15">
      <c r="A52" s="7">
        <v>16</v>
      </c>
      <c r="B52" s="8">
        <v>3887</v>
      </c>
      <c r="C52" s="9" t="s">
        <v>1013</v>
      </c>
      <c r="D52" s="224" t="s">
        <v>531</v>
      </c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15"/>
      <c r="P52" s="16"/>
      <c r="Q52" s="16"/>
      <c r="R52" s="16"/>
      <c r="S52" s="16"/>
      <c r="T52" s="28"/>
      <c r="U52" s="28"/>
      <c r="V52" s="140"/>
      <c r="W52" s="16"/>
      <c r="X52" s="44"/>
      <c r="Y52" s="45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26"/>
      <c r="AQ52" s="39"/>
      <c r="AR52" s="40"/>
      <c r="AS52" s="177">
        <f>ROUND(L54,0)</f>
        <v>1328</v>
      </c>
      <c r="AT52" s="29"/>
    </row>
    <row r="53" spans="1:46" s="147" customFormat="1" ht="17.100000000000001" customHeight="1" x14ac:dyDescent="0.15">
      <c r="A53" s="7">
        <v>16</v>
      </c>
      <c r="B53" s="8">
        <v>3888</v>
      </c>
      <c r="C53" s="9" t="s">
        <v>1014</v>
      </c>
      <c r="D53" s="226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125"/>
      <c r="P53" s="19"/>
      <c r="Q53" s="20"/>
      <c r="R53" s="20"/>
      <c r="S53" s="20"/>
      <c r="T53" s="31"/>
      <c r="U53" s="31"/>
      <c r="V53" s="117"/>
      <c r="W53" s="117"/>
      <c r="X53" s="117"/>
      <c r="Y53" s="122"/>
      <c r="Z53" s="43" t="s">
        <v>1545</v>
      </c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2" t="s">
        <v>1484</v>
      </c>
      <c r="AQ53" s="222">
        <v>1</v>
      </c>
      <c r="AR53" s="223"/>
      <c r="AS53" s="177">
        <f>ROUND(L54*AQ53,0)</f>
        <v>1328</v>
      </c>
      <c r="AT53" s="29"/>
    </row>
    <row r="54" spans="1:46" s="147" customFormat="1" ht="17.100000000000001" customHeight="1" x14ac:dyDescent="0.15">
      <c r="A54" s="7">
        <v>16</v>
      </c>
      <c r="B54" s="8">
        <v>3889</v>
      </c>
      <c r="C54" s="9" t="s">
        <v>352</v>
      </c>
      <c r="D54" s="55"/>
      <c r="E54" s="56"/>
      <c r="F54" s="56"/>
      <c r="G54" s="126"/>
      <c r="H54" s="127"/>
      <c r="I54" s="127"/>
      <c r="J54" s="127"/>
      <c r="K54" s="127"/>
      <c r="L54" s="221">
        <f>L9*16</f>
        <v>1328</v>
      </c>
      <c r="M54" s="221"/>
      <c r="N54" s="14" t="s">
        <v>62</v>
      </c>
      <c r="O54" s="18"/>
      <c r="P54" s="90" t="s">
        <v>205</v>
      </c>
      <c r="Q54" s="91"/>
      <c r="R54" s="91"/>
      <c r="S54" s="91"/>
      <c r="T54" s="91"/>
      <c r="U54" s="91"/>
      <c r="V54" s="33"/>
      <c r="W54" s="24" t="s">
        <v>1484</v>
      </c>
      <c r="X54" s="219">
        <v>0.7</v>
      </c>
      <c r="Y54" s="220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26"/>
      <c r="AQ54" s="39"/>
      <c r="AR54" s="40"/>
      <c r="AS54" s="177">
        <f>ROUND(L54*X54,0)</f>
        <v>930</v>
      </c>
      <c r="AT54" s="29"/>
    </row>
    <row r="55" spans="1:46" s="147" customFormat="1" ht="17.100000000000001" customHeight="1" x14ac:dyDescent="0.15">
      <c r="A55" s="7">
        <v>16</v>
      </c>
      <c r="B55" s="8">
        <v>3891</v>
      </c>
      <c r="C55" s="9" t="s">
        <v>1015</v>
      </c>
      <c r="D55" s="224" t="s">
        <v>532</v>
      </c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15"/>
      <c r="P55" s="16"/>
      <c r="Q55" s="16"/>
      <c r="R55" s="16"/>
      <c r="S55" s="16"/>
      <c r="T55" s="28"/>
      <c r="U55" s="28"/>
      <c r="V55" s="140"/>
      <c r="W55" s="16"/>
      <c r="X55" s="44"/>
      <c r="Y55" s="45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26"/>
      <c r="AQ55" s="39"/>
      <c r="AR55" s="40"/>
      <c r="AS55" s="177">
        <f>ROUND(L57,0)</f>
        <v>1411</v>
      </c>
      <c r="AT55" s="29"/>
    </row>
    <row r="56" spans="1:46" s="147" customFormat="1" ht="17.100000000000001" customHeight="1" x14ac:dyDescent="0.15">
      <c r="A56" s="7">
        <v>16</v>
      </c>
      <c r="B56" s="8">
        <v>3892</v>
      </c>
      <c r="C56" s="9" t="s">
        <v>1016</v>
      </c>
      <c r="D56" s="226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125"/>
      <c r="P56" s="19"/>
      <c r="Q56" s="20"/>
      <c r="R56" s="20"/>
      <c r="S56" s="20"/>
      <c r="T56" s="31"/>
      <c r="U56" s="31"/>
      <c r="V56" s="117"/>
      <c r="W56" s="117"/>
      <c r="X56" s="117"/>
      <c r="Y56" s="122"/>
      <c r="Z56" s="43" t="s">
        <v>1545</v>
      </c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2" t="s">
        <v>1484</v>
      </c>
      <c r="AQ56" s="222">
        <v>1</v>
      </c>
      <c r="AR56" s="223"/>
      <c r="AS56" s="177">
        <f>ROUND(L57*AQ56,0)</f>
        <v>1411</v>
      </c>
      <c r="AT56" s="29"/>
    </row>
    <row r="57" spans="1:46" s="147" customFormat="1" ht="17.100000000000001" customHeight="1" x14ac:dyDescent="0.15">
      <c r="A57" s="7">
        <v>16</v>
      </c>
      <c r="B57" s="8">
        <v>3893</v>
      </c>
      <c r="C57" s="9" t="s">
        <v>353</v>
      </c>
      <c r="D57" s="55"/>
      <c r="E57" s="56"/>
      <c r="F57" s="56"/>
      <c r="G57" s="126"/>
      <c r="H57" s="127"/>
      <c r="I57" s="127"/>
      <c r="J57" s="127"/>
      <c r="K57" s="127"/>
      <c r="L57" s="221">
        <f>L9*17</f>
        <v>1411</v>
      </c>
      <c r="M57" s="221"/>
      <c r="N57" s="14" t="s">
        <v>62</v>
      </c>
      <c r="O57" s="18"/>
      <c r="P57" s="90" t="s">
        <v>205</v>
      </c>
      <c r="Q57" s="91"/>
      <c r="R57" s="91"/>
      <c r="S57" s="91"/>
      <c r="T57" s="91"/>
      <c r="U57" s="91"/>
      <c r="V57" s="33"/>
      <c r="W57" s="24" t="s">
        <v>1484</v>
      </c>
      <c r="X57" s="219">
        <v>0.7</v>
      </c>
      <c r="Y57" s="220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26"/>
      <c r="AQ57" s="39"/>
      <c r="AR57" s="40"/>
      <c r="AS57" s="177">
        <f>ROUND(L57*X57,0)</f>
        <v>988</v>
      </c>
      <c r="AT57" s="29"/>
    </row>
    <row r="58" spans="1:46" s="147" customFormat="1" ht="17.100000000000001" customHeight="1" x14ac:dyDescent="0.15">
      <c r="A58" s="7">
        <v>16</v>
      </c>
      <c r="B58" s="8">
        <v>3895</v>
      </c>
      <c r="C58" s="9" t="s">
        <v>1017</v>
      </c>
      <c r="D58" s="224" t="s">
        <v>540</v>
      </c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15"/>
      <c r="P58" s="16"/>
      <c r="Q58" s="16"/>
      <c r="R58" s="16"/>
      <c r="S58" s="16"/>
      <c r="T58" s="28"/>
      <c r="U58" s="28"/>
      <c r="V58" s="140"/>
      <c r="W58" s="16"/>
      <c r="X58" s="44"/>
      <c r="Y58" s="45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26"/>
      <c r="AQ58" s="39"/>
      <c r="AR58" s="40"/>
      <c r="AS58" s="177">
        <f>ROUND(L60,0)</f>
        <v>1494</v>
      </c>
      <c r="AT58" s="29"/>
    </row>
    <row r="59" spans="1:46" s="147" customFormat="1" ht="17.100000000000001" customHeight="1" x14ac:dyDescent="0.15">
      <c r="A59" s="7">
        <v>16</v>
      </c>
      <c r="B59" s="8">
        <v>3896</v>
      </c>
      <c r="C59" s="9" t="s">
        <v>1018</v>
      </c>
      <c r="D59" s="226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125"/>
      <c r="P59" s="19"/>
      <c r="Q59" s="20"/>
      <c r="R59" s="20"/>
      <c r="S59" s="20"/>
      <c r="T59" s="31"/>
      <c r="U59" s="31"/>
      <c r="V59" s="117"/>
      <c r="W59" s="117"/>
      <c r="X59" s="117"/>
      <c r="Y59" s="122"/>
      <c r="Z59" s="43" t="s">
        <v>1545</v>
      </c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2" t="s">
        <v>1484</v>
      </c>
      <c r="AQ59" s="222">
        <v>1</v>
      </c>
      <c r="AR59" s="223"/>
      <c r="AS59" s="177">
        <f>ROUND(L60*AQ59,0)</f>
        <v>1494</v>
      </c>
      <c r="AT59" s="29"/>
    </row>
    <row r="60" spans="1:46" s="147" customFormat="1" ht="17.100000000000001" customHeight="1" x14ac:dyDescent="0.15">
      <c r="A60" s="7">
        <v>16</v>
      </c>
      <c r="B60" s="8">
        <v>3897</v>
      </c>
      <c r="C60" s="9" t="s">
        <v>354</v>
      </c>
      <c r="D60" s="55"/>
      <c r="E60" s="56"/>
      <c r="F60" s="56"/>
      <c r="G60" s="126"/>
      <c r="H60" s="127"/>
      <c r="I60" s="127"/>
      <c r="J60" s="127"/>
      <c r="K60" s="127"/>
      <c r="L60" s="221">
        <f>L9*18</f>
        <v>1494</v>
      </c>
      <c r="M60" s="221"/>
      <c r="N60" s="14" t="s">
        <v>62</v>
      </c>
      <c r="O60" s="18"/>
      <c r="P60" s="90" t="s">
        <v>205</v>
      </c>
      <c r="Q60" s="91"/>
      <c r="R60" s="91"/>
      <c r="S60" s="91"/>
      <c r="T60" s="91"/>
      <c r="U60" s="91"/>
      <c r="V60" s="33"/>
      <c r="W60" s="24" t="s">
        <v>1484</v>
      </c>
      <c r="X60" s="219">
        <v>0.7</v>
      </c>
      <c r="Y60" s="220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26"/>
      <c r="AQ60" s="39"/>
      <c r="AR60" s="40"/>
      <c r="AS60" s="177">
        <f>ROUND(L60*X60,0)</f>
        <v>1046</v>
      </c>
      <c r="AT60" s="29"/>
    </row>
    <row r="61" spans="1:46" s="147" customFormat="1" ht="17.100000000000001" customHeight="1" x14ac:dyDescent="0.15">
      <c r="A61" s="7">
        <v>16</v>
      </c>
      <c r="B61" s="8">
        <v>3899</v>
      </c>
      <c r="C61" s="9" t="s">
        <v>1019</v>
      </c>
      <c r="D61" s="224" t="s">
        <v>541</v>
      </c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15"/>
      <c r="P61" s="16"/>
      <c r="Q61" s="16"/>
      <c r="R61" s="16"/>
      <c r="S61" s="16"/>
      <c r="T61" s="28"/>
      <c r="U61" s="28"/>
      <c r="V61" s="140"/>
      <c r="W61" s="16"/>
      <c r="X61" s="44"/>
      <c r="Y61" s="45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26"/>
      <c r="AQ61" s="39"/>
      <c r="AR61" s="40"/>
      <c r="AS61" s="177">
        <f>ROUND(L63,0)</f>
        <v>1577</v>
      </c>
      <c r="AT61" s="29"/>
    </row>
    <row r="62" spans="1:46" s="147" customFormat="1" ht="17.100000000000001" customHeight="1" x14ac:dyDescent="0.15">
      <c r="A62" s="7">
        <v>16</v>
      </c>
      <c r="B62" s="8">
        <v>3900</v>
      </c>
      <c r="C62" s="9" t="s">
        <v>1020</v>
      </c>
      <c r="D62" s="226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125"/>
      <c r="P62" s="19"/>
      <c r="Q62" s="20"/>
      <c r="R62" s="20"/>
      <c r="S62" s="20"/>
      <c r="T62" s="31"/>
      <c r="U62" s="31"/>
      <c r="V62" s="117"/>
      <c r="W62" s="117"/>
      <c r="X62" s="117"/>
      <c r="Y62" s="122"/>
      <c r="Z62" s="43" t="s">
        <v>1545</v>
      </c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2" t="s">
        <v>1484</v>
      </c>
      <c r="AQ62" s="222">
        <v>1</v>
      </c>
      <c r="AR62" s="223"/>
      <c r="AS62" s="177">
        <f>ROUND(L63*AQ62,0)</f>
        <v>1577</v>
      </c>
      <c r="AT62" s="29"/>
    </row>
    <row r="63" spans="1:46" s="147" customFormat="1" ht="17.100000000000001" customHeight="1" x14ac:dyDescent="0.15">
      <c r="A63" s="7">
        <v>16</v>
      </c>
      <c r="B63" s="8">
        <v>3901</v>
      </c>
      <c r="C63" s="9" t="s">
        <v>355</v>
      </c>
      <c r="D63" s="55"/>
      <c r="E63" s="56"/>
      <c r="F63" s="56"/>
      <c r="G63" s="126"/>
      <c r="H63" s="127"/>
      <c r="I63" s="127"/>
      <c r="J63" s="127"/>
      <c r="K63" s="127"/>
      <c r="L63" s="221">
        <f>L9*19</f>
        <v>1577</v>
      </c>
      <c r="M63" s="221"/>
      <c r="N63" s="14" t="s">
        <v>62</v>
      </c>
      <c r="O63" s="18"/>
      <c r="P63" s="90" t="s">
        <v>205</v>
      </c>
      <c r="Q63" s="91"/>
      <c r="R63" s="91"/>
      <c r="S63" s="91"/>
      <c r="T63" s="91"/>
      <c r="U63" s="91"/>
      <c r="V63" s="33"/>
      <c r="W63" s="24" t="s">
        <v>1484</v>
      </c>
      <c r="X63" s="219">
        <v>0.7</v>
      </c>
      <c r="Y63" s="220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26"/>
      <c r="AQ63" s="39"/>
      <c r="AR63" s="40"/>
      <c r="AS63" s="177">
        <f>ROUND(L63*X63,0)</f>
        <v>1104</v>
      </c>
      <c r="AT63" s="29"/>
    </row>
    <row r="64" spans="1:46" s="147" customFormat="1" ht="17.100000000000001" customHeight="1" x14ac:dyDescent="0.15">
      <c r="A64" s="7">
        <v>16</v>
      </c>
      <c r="B64" s="8">
        <v>3903</v>
      </c>
      <c r="C64" s="9" t="s">
        <v>1021</v>
      </c>
      <c r="D64" s="224" t="s">
        <v>542</v>
      </c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15"/>
      <c r="P64" s="16"/>
      <c r="Q64" s="16"/>
      <c r="R64" s="16"/>
      <c r="S64" s="16"/>
      <c r="T64" s="28"/>
      <c r="U64" s="28"/>
      <c r="V64" s="140"/>
      <c r="W64" s="16"/>
      <c r="X64" s="44"/>
      <c r="Y64" s="45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26"/>
      <c r="AQ64" s="39"/>
      <c r="AR64" s="40"/>
      <c r="AS64" s="177">
        <f>ROUND(L66,0)</f>
        <v>1660</v>
      </c>
      <c r="AT64" s="29"/>
    </row>
    <row r="65" spans="1:46" s="147" customFormat="1" ht="17.100000000000001" customHeight="1" x14ac:dyDescent="0.15">
      <c r="A65" s="7">
        <v>16</v>
      </c>
      <c r="B65" s="8">
        <v>3904</v>
      </c>
      <c r="C65" s="9" t="s">
        <v>1022</v>
      </c>
      <c r="D65" s="226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125"/>
      <c r="P65" s="19"/>
      <c r="Q65" s="20"/>
      <c r="R65" s="20"/>
      <c r="S65" s="20"/>
      <c r="T65" s="31"/>
      <c r="U65" s="31"/>
      <c r="V65" s="117"/>
      <c r="W65" s="117"/>
      <c r="X65" s="117"/>
      <c r="Y65" s="122"/>
      <c r="Z65" s="43" t="s">
        <v>1545</v>
      </c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2" t="s">
        <v>1484</v>
      </c>
      <c r="AQ65" s="222">
        <v>1</v>
      </c>
      <c r="AR65" s="223"/>
      <c r="AS65" s="177">
        <f>ROUND(L66*AQ65,0)</f>
        <v>1660</v>
      </c>
      <c r="AT65" s="29"/>
    </row>
    <row r="66" spans="1:46" s="147" customFormat="1" ht="17.100000000000001" customHeight="1" x14ac:dyDescent="0.15">
      <c r="A66" s="7">
        <v>16</v>
      </c>
      <c r="B66" s="8">
        <v>3905</v>
      </c>
      <c r="C66" s="9" t="s">
        <v>356</v>
      </c>
      <c r="D66" s="55"/>
      <c r="E66" s="56"/>
      <c r="F66" s="56"/>
      <c r="G66" s="126"/>
      <c r="H66" s="127"/>
      <c r="I66" s="127"/>
      <c r="J66" s="127"/>
      <c r="K66" s="127"/>
      <c r="L66" s="221">
        <f>L9*20</f>
        <v>1660</v>
      </c>
      <c r="M66" s="221"/>
      <c r="N66" s="14" t="s">
        <v>62</v>
      </c>
      <c r="O66" s="18"/>
      <c r="P66" s="90" t="s">
        <v>205</v>
      </c>
      <c r="Q66" s="91"/>
      <c r="R66" s="91"/>
      <c r="S66" s="91"/>
      <c r="T66" s="91"/>
      <c r="U66" s="91"/>
      <c r="V66" s="33"/>
      <c r="W66" s="24" t="s">
        <v>1484</v>
      </c>
      <c r="X66" s="219">
        <v>0.7</v>
      </c>
      <c r="Y66" s="220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26"/>
      <c r="AQ66" s="39"/>
      <c r="AR66" s="40"/>
      <c r="AS66" s="177">
        <f>ROUND(L66*X66,0)</f>
        <v>1162</v>
      </c>
      <c r="AT66" s="29"/>
    </row>
    <row r="67" spans="1:46" s="147" customFormat="1" ht="17.100000000000001" customHeight="1" x14ac:dyDescent="0.15">
      <c r="A67" s="7">
        <v>16</v>
      </c>
      <c r="B67" s="8">
        <v>3907</v>
      </c>
      <c r="C67" s="9" t="s">
        <v>1023</v>
      </c>
      <c r="D67" s="224" t="s">
        <v>543</v>
      </c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15"/>
      <c r="P67" s="16"/>
      <c r="Q67" s="16"/>
      <c r="R67" s="16"/>
      <c r="S67" s="16"/>
      <c r="T67" s="28"/>
      <c r="U67" s="28"/>
      <c r="V67" s="140"/>
      <c r="W67" s="16"/>
      <c r="X67" s="44"/>
      <c r="Y67" s="45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26"/>
      <c r="AQ67" s="39"/>
      <c r="AR67" s="40"/>
      <c r="AS67" s="177">
        <f>ROUND(L69,0)</f>
        <v>1743</v>
      </c>
      <c r="AT67" s="29"/>
    </row>
    <row r="68" spans="1:46" s="147" customFormat="1" ht="17.100000000000001" customHeight="1" x14ac:dyDescent="0.15">
      <c r="A68" s="7">
        <v>16</v>
      </c>
      <c r="B68" s="8">
        <v>3908</v>
      </c>
      <c r="C68" s="9" t="s">
        <v>1024</v>
      </c>
      <c r="D68" s="226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125"/>
      <c r="P68" s="19"/>
      <c r="Q68" s="20"/>
      <c r="R68" s="20"/>
      <c r="S68" s="20"/>
      <c r="T68" s="31"/>
      <c r="U68" s="31"/>
      <c r="V68" s="117"/>
      <c r="W68" s="117"/>
      <c r="X68" s="117"/>
      <c r="Y68" s="122"/>
      <c r="Z68" s="43" t="s">
        <v>1545</v>
      </c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2" t="s">
        <v>1484</v>
      </c>
      <c r="AQ68" s="222">
        <v>1</v>
      </c>
      <c r="AR68" s="223"/>
      <c r="AS68" s="177">
        <f>ROUND(L69*AQ68,0)</f>
        <v>1743</v>
      </c>
      <c r="AT68" s="29"/>
    </row>
    <row r="69" spans="1:46" s="147" customFormat="1" ht="17.100000000000001" customHeight="1" x14ac:dyDescent="0.15">
      <c r="A69" s="7">
        <v>16</v>
      </c>
      <c r="B69" s="8">
        <v>3909</v>
      </c>
      <c r="C69" s="9" t="s">
        <v>357</v>
      </c>
      <c r="D69" s="57"/>
      <c r="E69" s="58"/>
      <c r="F69" s="58"/>
      <c r="G69" s="128"/>
      <c r="H69" s="129"/>
      <c r="I69" s="129"/>
      <c r="J69" s="129"/>
      <c r="K69" s="129"/>
      <c r="L69" s="230">
        <f>L9*21</f>
        <v>1743</v>
      </c>
      <c r="M69" s="230"/>
      <c r="N69" s="20" t="s">
        <v>62</v>
      </c>
      <c r="O69" s="21"/>
      <c r="P69" s="107" t="s">
        <v>205</v>
      </c>
      <c r="Q69" s="108"/>
      <c r="R69" s="108"/>
      <c r="S69" s="108"/>
      <c r="T69" s="108"/>
      <c r="U69" s="108"/>
      <c r="V69" s="109"/>
      <c r="W69" s="26" t="s">
        <v>1484</v>
      </c>
      <c r="X69" s="228">
        <v>0.7</v>
      </c>
      <c r="Y69" s="229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26"/>
      <c r="AQ69" s="39"/>
      <c r="AR69" s="40"/>
      <c r="AS69" s="178">
        <f>ROUND(L69*X69,0)</f>
        <v>1220</v>
      </c>
      <c r="AT69" s="41"/>
    </row>
    <row r="70" spans="1:46" ht="17.100000000000001" customHeight="1" x14ac:dyDescent="0.15">
      <c r="A70" s="1"/>
    </row>
    <row r="71" spans="1:46" ht="17.100000000000001" customHeight="1" x14ac:dyDescent="0.15">
      <c r="A71" s="1"/>
    </row>
    <row r="72" spans="1:46" s="147" customFormat="1" ht="17.100000000000001" customHeight="1" x14ac:dyDescent="0.15">
      <c r="A72" s="25"/>
      <c r="B72" s="25"/>
      <c r="C72" s="14"/>
      <c r="D72" s="14"/>
      <c r="E72" s="14"/>
      <c r="F72" s="14"/>
      <c r="G72" s="14"/>
      <c r="H72" s="14"/>
      <c r="I72" s="32"/>
      <c r="J72" s="32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24"/>
      <c r="V72" s="24"/>
      <c r="W72" s="14"/>
      <c r="X72" s="27"/>
      <c r="Y72" s="30"/>
      <c r="Z72" s="14"/>
      <c r="AA72" s="14"/>
      <c r="AB72" s="14"/>
      <c r="AC72" s="27"/>
      <c r="AD72" s="30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4"/>
      <c r="AT72" s="116"/>
    </row>
    <row r="73" spans="1:46" s="147" customFormat="1" ht="17.100000000000001" customHeight="1" x14ac:dyDescent="0.15">
      <c r="A73" s="25"/>
      <c r="B73" s="25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24"/>
      <c r="V73" s="24"/>
      <c r="W73" s="14"/>
      <c r="X73" s="24"/>
      <c r="Y73" s="30"/>
      <c r="Z73" s="14"/>
      <c r="AA73" s="14"/>
      <c r="AB73" s="14"/>
      <c r="AC73" s="27"/>
      <c r="AD73" s="30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4"/>
      <c r="AT73" s="116"/>
    </row>
    <row r="74" spans="1:46" s="147" customFormat="1" ht="17.100000000000001" customHeight="1" x14ac:dyDescent="0.15">
      <c r="A74" s="25"/>
      <c r="B74" s="25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24"/>
      <c r="V74" s="24"/>
      <c r="W74" s="14"/>
      <c r="X74" s="24"/>
      <c r="Y74" s="30"/>
      <c r="Z74" s="14"/>
      <c r="AA74" s="14"/>
      <c r="AB74" s="14"/>
      <c r="AC74" s="13"/>
      <c r="AD74" s="13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34"/>
      <c r="AT74" s="116"/>
    </row>
    <row r="75" spans="1:46" s="147" customFormat="1" ht="17.100000000000001" customHeight="1" x14ac:dyDescent="0.15">
      <c r="A75" s="25"/>
      <c r="B75" s="25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35"/>
      <c r="U75" s="150"/>
      <c r="V75" s="150"/>
      <c r="W75" s="116"/>
      <c r="X75" s="150"/>
      <c r="Y75" s="30"/>
      <c r="Z75" s="14"/>
      <c r="AA75" s="14"/>
      <c r="AB75" s="14"/>
      <c r="AC75" s="27"/>
      <c r="AD75" s="30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4"/>
      <c r="AT75" s="116"/>
    </row>
    <row r="76" spans="1:46" s="147" customFormat="1" ht="17.100000000000001" customHeight="1" x14ac:dyDescent="0.15">
      <c r="A76" s="25"/>
      <c r="B76" s="2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24"/>
      <c r="U76" s="27"/>
      <c r="V76" s="30"/>
      <c r="W76" s="14"/>
      <c r="X76" s="24"/>
      <c r="Y76" s="30"/>
      <c r="Z76" s="14"/>
      <c r="AA76" s="14"/>
      <c r="AB76" s="14"/>
      <c r="AC76" s="27"/>
      <c r="AD76" s="30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4"/>
      <c r="AT76" s="116"/>
    </row>
    <row r="77" spans="1:46" s="147" customFormat="1" ht="17.100000000000001" customHeight="1" x14ac:dyDescent="0.15">
      <c r="A77" s="25"/>
      <c r="B77" s="25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24"/>
      <c r="V77" s="30"/>
      <c r="W77" s="14"/>
      <c r="X77" s="24"/>
      <c r="Y77" s="30"/>
      <c r="Z77" s="14"/>
      <c r="AA77" s="14"/>
      <c r="AB77" s="14"/>
      <c r="AC77" s="13"/>
      <c r="AD77" s="13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34"/>
      <c r="AT77" s="116"/>
    </row>
    <row r="78" spans="1:46" s="147" customFormat="1" ht="17.100000000000001" customHeight="1" x14ac:dyDescent="0.15">
      <c r="A78" s="25"/>
      <c r="B78" s="25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24"/>
      <c r="V78" s="30"/>
      <c r="W78" s="14"/>
      <c r="X78" s="27"/>
      <c r="Y78" s="30"/>
      <c r="Z78" s="14"/>
      <c r="AA78" s="14"/>
      <c r="AB78" s="14"/>
      <c r="AC78" s="27"/>
      <c r="AD78" s="30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4"/>
      <c r="AT78" s="116"/>
    </row>
  </sheetData>
  <mergeCells count="84">
    <mergeCell ref="AQ8:AR8"/>
    <mergeCell ref="D10:N11"/>
    <mergeCell ref="D7:N8"/>
    <mergeCell ref="X9:Y9"/>
    <mergeCell ref="D13:N14"/>
    <mergeCell ref="AQ11:AR11"/>
    <mergeCell ref="L9:M9"/>
    <mergeCell ref="X15:Y15"/>
    <mergeCell ref="L12:M12"/>
    <mergeCell ref="AQ14:AR14"/>
    <mergeCell ref="X12:Y12"/>
    <mergeCell ref="L15:M15"/>
    <mergeCell ref="AQ17:AR17"/>
    <mergeCell ref="L18:M18"/>
    <mergeCell ref="D16:N17"/>
    <mergeCell ref="X18:Y18"/>
    <mergeCell ref="L21:M21"/>
    <mergeCell ref="D19:N20"/>
    <mergeCell ref="X21:Y21"/>
    <mergeCell ref="AQ20:AR20"/>
    <mergeCell ref="D22:N23"/>
    <mergeCell ref="AQ26:AR26"/>
    <mergeCell ref="X24:Y24"/>
    <mergeCell ref="AQ23:AR23"/>
    <mergeCell ref="L24:M24"/>
    <mergeCell ref="D34:N35"/>
    <mergeCell ref="X36:Y36"/>
    <mergeCell ref="AQ35:AR35"/>
    <mergeCell ref="L36:M36"/>
    <mergeCell ref="D25:N26"/>
    <mergeCell ref="X27:Y27"/>
    <mergeCell ref="X33:Y33"/>
    <mergeCell ref="AQ32:AR32"/>
    <mergeCell ref="AQ29:AR29"/>
    <mergeCell ref="L27:M27"/>
    <mergeCell ref="L30:M30"/>
    <mergeCell ref="D28:N29"/>
    <mergeCell ref="X30:Y30"/>
    <mergeCell ref="L33:M33"/>
    <mergeCell ref="D31:N32"/>
    <mergeCell ref="D37:N38"/>
    <mergeCell ref="X39:Y39"/>
    <mergeCell ref="AQ38:AR38"/>
    <mergeCell ref="D46:N47"/>
    <mergeCell ref="X48:Y48"/>
    <mergeCell ref="L39:M39"/>
    <mergeCell ref="D43:N44"/>
    <mergeCell ref="AQ47:AR47"/>
    <mergeCell ref="X45:Y45"/>
    <mergeCell ref="AQ44:AR44"/>
    <mergeCell ref="AQ41:AR41"/>
    <mergeCell ref="L42:M42"/>
    <mergeCell ref="D40:N41"/>
    <mergeCell ref="X42:Y42"/>
    <mergeCell ref="L45:M45"/>
    <mergeCell ref="AQ50:AR50"/>
    <mergeCell ref="D49:N50"/>
    <mergeCell ref="X51:Y51"/>
    <mergeCell ref="L48:M48"/>
    <mergeCell ref="L51:M51"/>
    <mergeCell ref="D52:N53"/>
    <mergeCell ref="X54:Y54"/>
    <mergeCell ref="AQ56:AR56"/>
    <mergeCell ref="X60:Y60"/>
    <mergeCell ref="AQ59:AR59"/>
    <mergeCell ref="AQ53:AR53"/>
    <mergeCell ref="L54:M54"/>
    <mergeCell ref="D55:N56"/>
    <mergeCell ref="X57:Y57"/>
    <mergeCell ref="D58:N59"/>
    <mergeCell ref="L57:M57"/>
    <mergeCell ref="L60:M60"/>
    <mergeCell ref="D67:N68"/>
    <mergeCell ref="AQ68:AR68"/>
    <mergeCell ref="L69:M69"/>
    <mergeCell ref="AQ62:AR62"/>
    <mergeCell ref="D61:N62"/>
    <mergeCell ref="X63:Y63"/>
    <mergeCell ref="AQ65:AR65"/>
    <mergeCell ref="L63:M63"/>
    <mergeCell ref="X69:Y69"/>
    <mergeCell ref="D64:N65"/>
    <mergeCell ref="X66:Y66"/>
    <mergeCell ref="L66:M66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orientation="portrait" r:id="rId1"/>
  <headerFooter alignWithMargins="0">
    <oddHeader>&amp;L&amp;12新潟市地域生活支援事業&amp;R&amp;16R６．４．１～版</oddHeader>
  </headerFooter>
  <rowBreaks count="1" manualBreakCount="1">
    <brk id="71" max="4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U61"/>
  <sheetViews>
    <sheetView view="pageBreakPreview" zoomScale="85" zoomScaleNormal="100" zoomScaleSheetLayoutView="85" workbookViewId="0">
      <selection activeCell="AV2" sqref="AV2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5.625" style="10" customWidth="1"/>
    <col min="4" max="10" width="2.375" style="141" customWidth="1"/>
    <col min="11" max="16" width="2.375" style="10" customWidth="1"/>
    <col min="17" max="20" width="2.375" style="141" customWidth="1"/>
    <col min="21" max="22" width="2.375" style="142" customWidth="1"/>
    <col min="23" max="23" width="2.375" style="141" customWidth="1"/>
    <col min="24" max="25" width="2.375" style="142" customWidth="1"/>
    <col min="26" max="44" width="2.375" style="141" customWidth="1"/>
    <col min="45" max="46" width="8.625" style="141" customWidth="1"/>
    <col min="47" max="47" width="2.75" style="141" customWidth="1"/>
    <col min="48" max="16384" width="9" style="141"/>
  </cols>
  <sheetData>
    <row r="1" spans="1:47" ht="17.100000000000001" customHeight="1" x14ac:dyDescent="0.15">
      <c r="A1" s="1"/>
    </row>
    <row r="2" spans="1:47" ht="17.100000000000001" customHeight="1" x14ac:dyDescent="0.15">
      <c r="A2" s="1"/>
    </row>
    <row r="3" spans="1:47" ht="17.100000000000001" customHeight="1" x14ac:dyDescent="0.15">
      <c r="A3" s="1"/>
    </row>
    <row r="4" spans="1:47" ht="17.100000000000001" customHeight="1" x14ac:dyDescent="0.15">
      <c r="A4" s="1"/>
      <c r="B4" s="1" t="s">
        <v>967</v>
      </c>
    </row>
    <row r="5" spans="1:47" s="147" customFormat="1" ht="17.100000000000001" customHeight="1" x14ac:dyDescent="0.15">
      <c r="A5" s="2" t="s">
        <v>63</v>
      </c>
      <c r="B5" s="143"/>
      <c r="C5" s="11" t="s">
        <v>55</v>
      </c>
      <c r="D5" s="144"/>
      <c r="E5" s="140"/>
      <c r="F5" s="140"/>
      <c r="G5" s="140"/>
      <c r="H5" s="140"/>
      <c r="I5" s="140"/>
      <c r="J5" s="140"/>
      <c r="K5" s="16"/>
      <c r="L5" s="16"/>
      <c r="M5" s="16"/>
      <c r="N5" s="16"/>
      <c r="O5" s="16"/>
      <c r="P5" s="16"/>
      <c r="Q5" s="140"/>
      <c r="R5" s="140"/>
      <c r="S5" s="140"/>
      <c r="T5" s="12"/>
      <c r="U5" s="140"/>
      <c r="V5" s="140"/>
      <c r="W5" s="140"/>
      <c r="X5" s="146" t="s">
        <v>64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3" t="s">
        <v>56</v>
      </c>
      <c r="AT5" s="3" t="s">
        <v>57</v>
      </c>
      <c r="AU5" s="116"/>
    </row>
    <row r="6" spans="1:47" s="147" customFormat="1" ht="17.100000000000001" customHeight="1" x14ac:dyDescent="0.15">
      <c r="A6" s="4" t="s">
        <v>58</v>
      </c>
      <c r="B6" s="5" t="s">
        <v>59</v>
      </c>
      <c r="C6" s="21"/>
      <c r="D6" s="119"/>
      <c r="E6" s="117"/>
      <c r="F6" s="117"/>
      <c r="G6" s="117"/>
      <c r="H6" s="117"/>
      <c r="I6" s="117"/>
      <c r="J6" s="117"/>
      <c r="K6" s="20"/>
      <c r="L6" s="20"/>
      <c r="M6" s="20"/>
      <c r="N6" s="20"/>
      <c r="O6" s="20"/>
      <c r="P6" s="20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6" t="s">
        <v>60</v>
      </c>
      <c r="AT6" s="6" t="s">
        <v>61</v>
      </c>
      <c r="AU6" s="116"/>
    </row>
    <row r="7" spans="1:47" s="147" customFormat="1" ht="17.100000000000001" customHeight="1" x14ac:dyDescent="0.15">
      <c r="A7" s="7">
        <v>16</v>
      </c>
      <c r="B7" s="8">
        <v>3911</v>
      </c>
      <c r="C7" s="9" t="s">
        <v>1025</v>
      </c>
      <c r="D7" s="215" t="s">
        <v>204</v>
      </c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15"/>
      <c r="P7" s="16"/>
      <c r="Q7" s="16"/>
      <c r="R7" s="16"/>
      <c r="S7" s="16"/>
      <c r="T7" s="28"/>
      <c r="U7" s="28"/>
      <c r="V7" s="140"/>
      <c r="W7" s="16"/>
      <c r="X7" s="44"/>
      <c r="Y7" s="45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26"/>
      <c r="AN7" s="39"/>
      <c r="AO7" s="40"/>
      <c r="AP7" s="53"/>
      <c r="AQ7" s="46"/>
      <c r="AR7" s="52"/>
      <c r="AS7" s="177">
        <f>ROUND(L9*(1+AQ13),0)</f>
        <v>104</v>
      </c>
      <c r="AT7" s="49" t="s">
        <v>1482</v>
      </c>
    </row>
    <row r="8" spans="1:47" s="147" customFormat="1" ht="17.100000000000001" customHeight="1" x14ac:dyDescent="0.15">
      <c r="A8" s="7">
        <v>16</v>
      </c>
      <c r="B8" s="8">
        <v>3912</v>
      </c>
      <c r="C8" s="9" t="s">
        <v>1026</v>
      </c>
      <c r="D8" s="242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125"/>
      <c r="P8" s="19"/>
      <c r="Q8" s="20"/>
      <c r="R8" s="20"/>
      <c r="S8" s="20"/>
      <c r="T8" s="31"/>
      <c r="U8" s="31"/>
      <c r="V8" s="117"/>
      <c r="W8" s="117"/>
      <c r="X8" s="117"/>
      <c r="Y8" s="122"/>
      <c r="Z8" s="43" t="s">
        <v>1545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2" t="s">
        <v>1484</v>
      </c>
      <c r="AN8" s="222">
        <v>1</v>
      </c>
      <c r="AO8" s="223"/>
      <c r="AP8" s="54"/>
      <c r="AQ8" s="27"/>
      <c r="AR8" s="48"/>
      <c r="AS8" s="177">
        <f>ROUND(ROUND(L9*AN8,0)*(1+AQ13),0)</f>
        <v>104</v>
      </c>
      <c r="AT8" s="29"/>
    </row>
    <row r="9" spans="1:47" s="147" customFormat="1" ht="17.100000000000001" customHeight="1" x14ac:dyDescent="0.15">
      <c r="A9" s="7">
        <v>16</v>
      </c>
      <c r="B9" s="8">
        <v>3913</v>
      </c>
      <c r="C9" s="9" t="s">
        <v>358</v>
      </c>
      <c r="D9" s="55"/>
      <c r="E9" s="56"/>
      <c r="F9" s="56"/>
      <c r="G9" s="126"/>
      <c r="H9" s="127"/>
      <c r="I9" s="127"/>
      <c r="J9" s="127"/>
      <c r="K9" s="127"/>
      <c r="L9" s="221">
        <v>83</v>
      </c>
      <c r="M9" s="221"/>
      <c r="N9" s="14" t="s">
        <v>62</v>
      </c>
      <c r="O9" s="18"/>
      <c r="P9" s="90" t="s">
        <v>205</v>
      </c>
      <c r="Q9" s="91"/>
      <c r="R9" s="91"/>
      <c r="S9" s="91"/>
      <c r="T9" s="91"/>
      <c r="U9" s="91"/>
      <c r="V9" s="33"/>
      <c r="W9" s="24" t="s">
        <v>1484</v>
      </c>
      <c r="X9" s="219">
        <v>0.7</v>
      </c>
      <c r="Y9" s="220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26"/>
      <c r="AN9" s="39"/>
      <c r="AO9" s="40"/>
      <c r="AP9" s="42"/>
      <c r="AQ9" s="37"/>
      <c r="AR9" s="38"/>
      <c r="AS9" s="177">
        <f>ROUND(ROUND(L9*X9,0)*(1+$AQ$13),0)</f>
        <v>73</v>
      </c>
      <c r="AT9" s="29"/>
    </row>
    <row r="10" spans="1:47" s="147" customFormat="1" ht="17.100000000000001" customHeight="1" x14ac:dyDescent="0.15">
      <c r="A10" s="7">
        <v>16</v>
      </c>
      <c r="B10" s="8">
        <v>3915</v>
      </c>
      <c r="C10" s="9" t="s">
        <v>1027</v>
      </c>
      <c r="D10" s="215" t="s">
        <v>480</v>
      </c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15"/>
      <c r="P10" s="16"/>
      <c r="Q10" s="16"/>
      <c r="R10" s="16"/>
      <c r="S10" s="16"/>
      <c r="T10" s="28"/>
      <c r="U10" s="28"/>
      <c r="V10" s="140"/>
      <c r="W10" s="16"/>
      <c r="X10" s="44"/>
      <c r="Y10" s="45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26"/>
      <c r="AN10" s="39"/>
      <c r="AO10" s="40"/>
      <c r="AP10" s="237" t="s">
        <v>520</v>
      </c>
      <c r="AQ10" s="238"/>
      <c r="AR10" s="239"/>
      <c r="AS10" s="177">
        <f>ROUND(L12*(1+AQ13),0)</f>
        <v>208</v>
      </c>
      <c r="AT10" s="29"/>
    </row>
    <row r="11" spans="1:47" s="147" customFormat="1" ht="17.100000000000001" customHeight="1" x14ac:dyDescent="0.15">
      <c r="A11" s="7">
        <v>16</v>
      </c>
      <c r="B11" s="8">
        <v>3916</v>
      </c>
      <c r="C11" s="9" t="s">
        <v>1028</v>
      </c>
      <c r="D11" s="235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125"/>
      <c r="P11" s="19"/>
      <c r="Q11" s="20"/>
      <c r="R11" s="20"/>
      <c r="S11" s="20"/>
      <c r="T11" s="31"/>
      <c r="U11" s="31"/>
      <c r="V11" s="117"/>
      <c r="W11" s="117"/>
      <c r="X11" s="117"/>
      <c r="Y11" s="122"/>
      <c r="Z11" s="43" t="s">
        <v>1545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2" t="s">
        <v>1484</v>
      </c>
      <c r="AN11" s="222">
        <v>1</v>
      </c>
      <c r="AO11" s="223"/>
      <c r="AP11" s="237"/>
      <c r="AQ11" s="238"/>
      <c r="AR11" s="239"/>
      <c r="AS11" s="177">
        <f>ROUND(ROUND(L12*AN11,0)*(1+AQ13),0)</f>
        <v>208</v>
      </c>
      <c r="AT11" s="29"/>
    </row>
    <row r="12" spans="1:47" s="147" customFormat="1" ht="17.100000000000001" customHeight="1" x14ac:dyDescent="0.15">
      <c r="A12" s="7">
        <v>16</v>
      </c>
      <c r="B12" s="8">
        <v>3917</v>
      </c>
      <c r="C12" s="9" t="s">
        <v>359</v>
      </c>
      <c r="D12" s="55"/>
      <c r="E12" s="56"/>
      <c r="F12" s="56"/>
      <c r="G12" s="126"/>
      <c r="H12" s="127"/>
      <c r="I12" s="127"/>
      <c r="J12" s="127"/>
      <c r="K12" s="127"/>
      <c r="L12" s="221">
        <f>L9*2</f>
        <v>166</v>
      </c>
      <c r="M12" s="221"/>
      <c r="N12" s="14" t="s">
        <v>62</v>
      </c>
      <c r="O12" s="18"/>
      <c r="P12" s="90" t="s">
        <v>205</v>
      </c>
      <c r="Q12" s="91"/>
      <c r="R12" s="91"/>
      <c r="S12" s="91"/>
      <c r="T12" s="91"/>
      <c r="U12" s="91"/>
      <c r="V12" s="33"/>
      <c r="W12" s="24" t="s">
        <v>1484</v>
      </c>
      <c r="X12" s="219">
        <v>0.7</v>
      </c>
      <c r="Y12" s="220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26"/>
      <c r="AN12" s="39"/>
      <c r="AO12" s="40"/>
      <c r="AP12" s="237"/>
      <c r="AQ12" s="238"/>
      <c r="AR12" s="239"/>
      <c r="AS12" s="177">
        <f>ROUND(ROUND(L12*X12,0)*(1+$AQ$13),0)</f>
        <v>145</v>
      </c>
      <c r="AT12" s="29"/>
    </row>
    <row r="13" spans="1:47" s="147" customFormat="1" ht="17.100000000000001" customHeight="1" x14ac:dyDescent="0.15">
      <c r="A13" s="7">
        <v>16</v>
      </c>
      <c r="B13" s="8">
        <v>3919</v>
      </c>
      <c r="C13" s="9" t="s">
        <v>1029</v>
      </c>
      <c r="D13" s="224" t="s">
        <v>481</v>
      </c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15"/>
      <c r="P13" s="16"/>
      <c r="Q13" s="16"/>
      <c r="R13" s="16"/>
      <c r="S13" s="16"/>
      <c r="T13" s="28"/>
      <c r="U13" s="28"/>
      <c r="V13" s="140"/>
      <c r="W13" s="16"/>
      <c r="X13" s="44"/>
      <c r="Y13" s="45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26"/>
      <c r="AN13" s="39"/>
      <c r="AO13" s="40"/>
      <c r="AP13" s="36" t="s">
        <v>1484</v>
      </c>
      <c r="AQ13" s="219">
        <v>0.25</v>
      </c>
      <c r="AR13" s="220"/>
      <c r="AS13" s="177">
        <f>ROUND(L15*(1+AQ13),0)</f>
        <v>311</v>
      </c>
      <c r="AT13" s="29"/>
    </row>
    <row r="14" spans="1:47" s="147" customFormat="1" ht="17.100000000000001" customHeight="1" x14ac:dyDescent="0.15">
      <c r="A14" s="7">
        <v>16</v>
      </c>
      <c r="B14" s="8">
        <v>3920</v>
      </c>
      <c r="C14" s="9" t="s">
        <v>1030</v>
      </c>
      <c r="D14" s="226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125"/>
      <c r="P14" s="19"/>
      <c r="Q14" s="20"/>
      <c r="R14" s="20"/>
      <c r="S14" s="20"/>
      <c r="T14" s="31"/>
      <c r="U14" s="31"/>
      <c r="V14" s="117"/>
      <c r="W14" s="117"/>
      <c r="X14" s="117"/>
      <c r="Y14" s="122"/>
      <c r="Z14" s="43" t="s">
        <v>1545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2" t="s">
        <v>1484</v>
      </c>
      <c r="AN14" s="222">
        <v>1</v>
      </c>
      <c r="AO14" s="223"/>
      <c r="AR14" s="66" t="s">
        <v>516</v>
      </c>
      <c r="AS14" s="177">
        <f>ROUND(ROUND(L15*AN14,0)*(1+AQ13),0)</f>
        <v>311</v>
      </c>
      <c r="AT14" s="29"/>
    </row>
    <row r="15" spans="1:47" s="147" customFormat="1" ht="17.100000000000001" customHeight="1" x14ac:dyDescent="0.15">
      <c r="A15" s="7">
        <v>16</v>
      </c>
      <c r="B15" s="8">
        <v>3921</v>
      </c>
      <c r="C15" s="9" t="s">
        <v>360</v>
      </c>
      <c r="D15" s="55"/>
      <c r="E15" s="56"/>
      <c r="F15" s="56"/>
      <c r="G15" s="126"/>
      <c r="H15" s="127"/>
      <c r="I15" s="127"/>
      <c r="J15" s="127"/>
      <c r="K15" s="127"/>
      <c r="L15" s="221">
        <f>L9*3</f>
        <v>249</v>
      </c>
      <c r="M15" s="221"/>
      <c r="N15" s="14" t="s">
        <v>62</v>
      </c>
      <c r="O15" s="18"/>
      <c r="P15" s="90" t="s">
        <v>205</v>
      </c>
      <c r="Q15" s="91"/>
      <c r="R15" s="91"/>
      <c r="S15" s="91"/>
      <c r="T15" s="91"/>
      <c r="U15" s="91"/>
      <c r="V15" s="33"/>
      <c r="W15" s="24" t="s">
        <v>1484</v>
      </c>
      <c r="X15" s="219">
        <v>0.7</v>
      </c>
      <c r="Y15" s="220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26"/>
      <c r="AN15" s="39"/>
      <c r="AO15" s="40"/>
      <c r="AS15" s="177">
        <f>ROUND(ROUND(L15*X15,0)*(1+$AQ$13),0)</f>
        <v>218</v>
      </c>
      <c r="AT15" s="29"/>
    </row>
    <row r="16" spans="1:47" s="147" customFormat="1" ht="17.100000000000001" customHeight="1" x14ac:dyDescent="0.15">
      <c r="A16" s="7">
        <v>16</v>
      </c>
      <c r="B16" s="8">
        <v>3923</v>
      </c>
      <c r="C16" s="9" t="s">
        <v>1031</v>
      </c>
      <c r="D16" s="224" t="s">
        <v>482</v>
      </c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15"/>
      <c r="P16" s="16"/>
      <c r="Q16" s="16"/>
      <c r="R16" s="16"/>
      <c r="S16" s="16"/>
      <c r="T16" s="28"/>
      <c r="U16" s="28"/>
      <c r="V16" s="140"/>
      <c r="W16" s="16"/>
      <c r="X16" s="44"/>
      <c r="Y16" s="45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26"/>
      <c r="AN16" s="39"/>
      <c r="AO16" s="40"/>
      <c r="AR16" s="118"/>
      <c r="AS16" s="177">
        <f>ROUND(L18*(1+AQ13),0)</f>
        <v>415</v>
      </c>
      <c r="AT16" s="29"/>
    </row>
    <row r="17" spans="1:47" s="147" customFormat="1" ht="17.100000000000001" customHeight="1" x14ac:dyDescent="0.15">
      <c r="A17" s="7">
        <v>16</v>
      </c>
      <c r="B17" s="8">
        <v>3924</v>
      </c>
      <c r="C17" s="9" t="s">
        <v>1032</v>
      </c>
      <c r="D17" s="226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125"/>
      <c r="P17" s="19"/>
      <c r="Q17" s="20"/>
      <c r="R17" s="20"/>
      <c r="S17" s="20"/>
      <c r="T17" s="31"/>
      <c r="U17" s="31"/>
      <c r="V17" s="117"/>
      <c r="W17" s="117"/>
      <c r="X17" s="117"/>
      <c r="Y17" s="122"/>
      <c r="Z17" s="43" t="s">
        <v>1545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2" t="s">
        <v>1484</v>
      </c>
      <c r="AN17" s="222">
        <v>1</v>
      </c>
      <c r="AO17" s="223"/>
      <c r="AS17" s="177">
        <f>ROUND(ROUND(L18*AN17,0)*(1+AQ13),0)</f>
        <v>415</v>
      </c>
      <c r="AT17" s="29"/>
    </row>
    <row r="18" spans="1:47" s="147" customFormat="1" ht="17.100000000000001" customHeight="1" x14ac:dyDescent="0.15">
      <c r="A18" s="7">
        <v>16</v>
      </c>
      <c r="B18" s="8">
        <v>3925</v>
      </c>
      <c r="C18" s="9" t="s">
        <v>361</v>
      </c>
      <c r="D18" s="55"/>
      <c r="E18" s="56"/>
      <c r="F18" s="56"/>
      <c r="G18" s="126"/>
      <c r="H18" s="127"/>
      <c r="I18" s="127"/>
      <c r="J18" s="127"/>
      <c r="K18" s="127"/>
      <c r="L18" s="221">
        <f>L9*4</f>
        <v>332</v>
      </c>
      <c r="M18" s="221"/>
      <c r="N18" s="14" t="s">
        <v>62</v>
      </c>
      <c r="O18" s="18"/>
      <c r="P18" s="90" t="s">
        <v>205</v>
      </c>
      <c r="Q18" s="91"/>
      <c r="R18" s="91"/>
      <c r="S18" s="91"/>
      <c r="T18" s="91"/>
      <c r="U18" s="91"/>
      <c r="V18" s="33"/>
      <c r="W18" s="24" t="s">
        <v>1484</v>
      </c>
      <c r="X18" s="219">
        <v>0.7</v>
      </c>
      <c r="Y18" s="220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26"/>
      <c r="AN18" s="39"/>
      <c r="AO18" s="40"/>
      <c r="AP18" s="42"/>
      <c r="AQ18" s="37"/>
      <c r="AR18" s="38"/>
      <c r="AS18" s="177">
        <f>ROUND(ROUND(L18*X18,0)*(1+$AQ$13),0)</f>
        <v>290</v>
      </c>
      <c r="AT18" s="29"/>
    </row>
    <row r="19" spans="1:47" s="147" customFormat="1" ht="17.100000000000001" customHeight="1" x14ac:dyDescent="0.15">
      <c r="A19" s="7">
        <v>16</v>
      </c>
      <c r="B19" s="8">
        <v>3927</v>
      </c>
      <c r="C19" s="9" t="s">
        <v>1033</v>
      </c>
      <c r="D19" s="224" t="s">
        <v>483</v>
      </c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15"/>
      <c r="P19" s="16"/>
      <c r="Q19" s="16"/>
      <c r="R19" s="16"/>
      <c r="S19" s="16"/>
      <c r="T19" s="28"/>
      <c r="U19" s="28"/>
      <c r="V19" s="140"/>
      <c r="W19" s="16"/>
      <c r="X19" s="44"/>
      <c r="Y19" s="45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26"/>
      <c r="AN19" s="39"/>
      <c r="AO19" s="40"/>
      <c r="AP19" s="42"/>
      <c r="AQ19" s="37"/>
      <c r="AR19" s="38"/>
      <c r="AS19" s="177">
        <f>ROUND(L21*(1+AQ13),0)</f>
        <v>519</v>
      </c>
      <c r="AT19" s="29"/>
    </row>
    <row r="20" spans="1:47" s="147" customFormat="1" ht="17.100000000000001" customHeight="1" x14ac:dyDescent="0.15">
      <c r="A20" s="7">
        <v>16</v>
      </c>
      <c r="B20" s="8">
        <v>3928</v>
      </c>
      <c r="C20" s="9" t="s">
        <v>1034</v>
      </c>
      <c r="D20" s="226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125"/>
      <c r="P20" s="19"/>
      <c r="Q20" s="20"/>
      <c r="R20" s="20"/>
      <c r="S20" s="20"/>
      <c r="T20" s="31"/>
      <c r="U20" s="31"/>
      <c r="V20" s="117"/>
      <c r="W20" s="117"/>
      <c r="X20" s="117"/>
      <c r="Y20" s="122"/>
      <c r="Z20" s="43" t="s">
        <v>1545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2" t="s">
        <v>1484</v>
      </c>
      <c r="AN20" s="222">
        <v>1</v>
      </c>
      <c r="AO20" s="223"/>
      <c r="AP20" s="54"/>
      <c r="AQ20" s="27"/>
      <c r="AR20" s="48"/>
      <c r="AS20" s="178">
        <f>ROUND(ROUND(L21*AN20,0)*(1+AQ13),0)</f>
        <v>519</v>
      </c>
      <c r="AT20" s="29"/>
    </row>
    <row r="21" spans="1:47" s="147" customFormat="1" ht="17.100000000000001" customHeight="1" x14ac:dyDescent="0.15">
      <c r="A21" s="7">
        <v>16</v>
      </c>
      <c r="B21" s="8">
        <v>3929</v>
      </c>
      <c r="C21" s="9" t="s">
        <v>362</v>
      </c>
      <c r="D21" s="57"/>
      <c r="E21" s="58"/>
      <c r="F21" s="58"/>
      <c r="G21" s="128"/>
      <c r="H21" s="129"/>
      <c r="I21" s="129"/>
      <c r="J21" s="129"/>
      <c r="K21" s="129"/>
      <c r="L21" s="230">
        <f>L9*5</f>
        <v>415</v>
      </c>
      <c r="M21" s="230"/>
      <c r="N21" s="20" t="s">
        <v>62</v>
      </c>
      <c r="O21" s="21"/>
      <c r="P21" s="107" t="s">
        <v>205</v>
      </c>
      <c r="Q21" s="108"/>
      <c r="R21" s="108"/>
      <c r="S21" s="108"/>
      <c r="T21" s="108"/>
      <c r="U21" s="108"/>
      <c r="V21" s="109"/>
      <c r="W21" s="26" t="s">
        <v>1484</v>
      </c>
      <c r="X21" s="228">
        <v>0.7</v>
      </c>
      <c r="Y21" s="229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26"/>
      <c r="AN21" s="39"/>
      <c r="AO21" s="40"/>
      <c r="AP21" s="110"/>
      <c r="AQ21" s="100"/>
      <c r="AR21" s="101"/>
      <c r="AS21" s="178">
        <f>ROUND(ROUND(L21*X21,0)*(1+$AQ$13),0)</f>
        <v>364</v>
      </c>
      <c r="AT21" s="41"/>
    </row>
    <row r="22" spans="1:47" ht="17.100000000000001" customHeight="1" x14ac:dyDescent="0.15">
      <c r="A22" s="1"/>
    </row>
    <row r="23" spans="1:47" ht="17.100000000000001" customHeight="1" x14ac:dyDescent="0.15">
      <c r="A23" s="1"/>
    </row>
    <row r="24" spans="1:47" ht="17.100000000000001" customHeight="1" x14ac:dyDescent="0.15">
      <c r="A24" s="1"/>
      <c r="B24" s="1" t="s">
        <v>968</v>
      </c>
    </row>
    <row r="25" spans="1:47" s="147" customFormat="1" ht="17.100000000000001" customHeight="1" x14ac:dyDescent="0.15">
      <c r="A25" s="2" t="s">
        <v>1485</v>
      </c>
      <c r="B25" s="143"/>
      <c r="C25" s="11" t="s">
        <v>55</v>
      </c>
      <c r="D25" s="144"/>
      <c r="E25" s="140"/>
      <c r="F25" s="140"/>
      <c r="G25" s="140"/>
      <c r="H25" s="140"/>
      <c r="I25" s="140"/>
      <c r="J25" s="140"/>
      <c r="K25" s="16"/>
      <c r="L25" s="16"/>
      <c r="M25" s="16"/>
      <c r="N25" s="16"/>
      <c r="O25" s="16"/>
      <c r="P25" s="16"/>
      <c r="Q25" s="140"/>
      <c r="R25" s="140"/>
      <c r="S25" s="140"/>
      <c r="T25" s="12"/>
      <c r="U25" s="140"/>
      <c r="V25" s="140"/>
      <c r="W25" s="140"/>
      <c r="X25" s="146" t="s">
        <v>1486</v>
      </c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3" t="s">
        <v>56</v>
      </c>
      <c r="AT25" s="3" t="s">
        <v>57</v>
      </c>
      <c r="AU25" s="116"/>
    </row>
    <row r="26" spans="1:47" s="147" customFormat="1" ht="17.100000000000001" customHeight="1" x14ac:dyDescent="0.15">
      <c r="A26" s="4" t="s">
        <v>58</v>
      </c>
      <c r="B26" s="5" t="s">
        <v>59</v>
      </c>
      <c r="C26" s="21"/>
      <c r="D26" s="119"/>
      <c r="E26" s="117"/>
      <c r="F26" s="117"/>
      <c r="G26" s="117"/>
      <c r="H26" s="117"/>
      <c r="I26" s="117"/>
      <c r="J26" s="117"/>
      <c r="K26" s="20"/>
      <c r="L26" s="20"/>
      <c r="M26" s="20"/>
      <c r="N26" s="20"/>
      <c r="O26" s="20"/>
      <c r="P26" s="20"/>
      <c r="Q26" s="117"/>
      <c r="R26" s="117"/>
      <c r="S26" s="117"/>
      <c r="T26" s="117"/>
      <c r="U26" s="148"/>
      <c r="V26" s="148"/>
      <c r="W26" s="117"/>
      <c r="X26" s="148"/>
      <c r="Y26" s="148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6" t="s">
        <v>60</v>
      </c>
      <c r="AT26" s="6" t="s">
        <v>61</v>
      </c>
      <c r="AU26" s="116"/>
    </row>
    <row r="27" spans="1:47" s="147" customFormat="1" ht="17.100000000000001" customHeight="1" x14ac:dyDescent="0.15">
      <c r="A27" s="7">
        <v>16</v>
      </c>
      <c r="B27" s="8">
        <v>3931</v>
      </c>
      <c r="C27" s="9" t="s">
        <v>1035</v>
      </c>
      <c r="D27" s="215" t="s">
        <v>476</v>
      </c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51"/>
      <c r="P27" s="16"/>
      <c r="Q27" s="16"/>
      <c r="R27" s="16"/>
      <c r="S27" s="16"/>
      <c r="T27" s="28"/>
      <c r="U27" s="28"/>
      <c r="V27" s="140"/>
      <c r="W27" s="16"/>
      <c r="X27" s="44"/>
      <c r="Y27" s="45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26"/>
      <c r="AN27" s="39"/>
      <c r="AO27" s="40"/>
      <c r="AP27" s="53"/>
      <c r="AQ27" s="46"/>
      <c r="AR27" s="52"/>
      <c r="AS27" s="177">
        <f>ROUND(L29*(1+AQ33),0)</f>
        <v>104</v>
      </c>
      <c r="AT27" s="49" t="s">
        <v>1482</v>
      </c>
    </row>
    <row r="28" spans="1:47" s="147" customFormat="1" ht="17.100000000000001" customHeight="1" x14ac:dyDescent="0.15">
      <c r="A28" s="7">
        <v>16</v>
      </c>
      <c r="B28" s="8">
        <v>3932</v>
      </c>
      <c r="C28" s="9" t="s">
        <v>1036</v>
      </c>
      <c r="D28" s="242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52"/>
      <c r="P28" s="19"/>
      <c r="Q28" s="20"/>
      <c r="R28" s="20"/>
      <c r="S28" s="20"/>
      <c r="T28" s="31"/>
      <c r="U28" s="31"/>
      <c r="V28" s="117"/>
      <c r="W28" s="117"/>
      <c r="X28" s="117"/>
      <c r="Y28" s="122"/>
      <c r="Z28" s="43" t="s">
        <v>1545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2" t="s">
        <v>1484</v>
      </c>
      <c r="AN28" s="222">
        <v>1</v>
      </c>
      <c r="AO28" s="223"/>
      <c r="AP28" s="54"/>
      <c r="AQ28" s="27"/>
      <c r="AR28" s="48"/>
      <c r="AS28" s="177">
        <f>ROUND(ROUND(L29*AN28,0)*(1+AQ33),0)</f>
        <v>104</v>
      </c>
      <c r="AT28" s="29"/>
    </row>
    <row r="29" spans="1:47" s="147" customFormat="1" ht="17.100000000000001" customHeight="1" x14ac:dyDescent="0.15">
      <c r="A29" s="7">
        <v>16</v>
      </c>
      <c r="B29" s="8">
        <v>3933</v>
      </c>
      <c r="C29" s="9" t="s">
        <v>363</v>
      </c>
      <c r="D29" s="55"/>
      <c r="E29" s="56"/>
      <c r="F29" s="56"/>
      <c r="G29" s="126"/>
      <c r="H29" s="127"/>
      <c r="I29" s="127"/>
      <c r="J29" s="127"/>
      <c r="K29" s="127"/>
      <c r="L29" s="221">
        <v>83</v>
      </c>
      <c r="M29" s="221"/>
      <c r="N29" s="14" t="s">
        <v>62</v>
      </c>
      <c r="O29" s="18"/>
      <c r="P29" s="90" t="s">
        <v>205</v>
      </c>
      <c r="Q29" s="91"/>
      <c r="R29" s="91"/>
      <c r="S29" s="91"/>
      <c r="T29" s="91"/>
      <c r="U29" s="91"/>
      <c r="V29" s="33"/>
      <c r="W29" s="24" t="s">
        <v>1484</v>
      </c>
      <c r="X29" s="219">
        <v>0.7</v>
      </c>
      <c r="Y29" s="220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26"/>
      <c r="AN29" s="39"/>
      <c r="AO29" s="40"/>
      <c r="AP29" s="42"/>
      <c r="AQ29" s="37"/>
      <c r="AR29" s="38"/>
      <c r="AS29" s="177">
        <f>ROUND(ROUND(L29*X29,0)*(1+$AQ$33),0)</f>
        <v>73</v>
      </c>
      <c r="AT29" s="29"/>
    </row>
    <row r="30" spans="1:47" s="147" customFormat="1" ht="17.100000000000001" customHeight="1" x14ac:dyDescent="0.15">
      <c r="A30" s="7">
        <v>16</v>
      </c>
      <c r="B30" s="8">
        <v>3935</v>
      </c>
      <c r="C30" s="9" t="s">
        <v>1037</v>
      </c>
      <c r="D30" s="215" t="s">
        <v>484</v>
      </c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15"/>
      <c r="P30" s="16"/>
      <c r="Q30" s="16"/>
      <c r="R30" s="16"/>
      <c r="S30" s="16"/>
      <c r="T30" s="28"/>
      <c r="U30" s="28"/>
      <c r="V30" s="140"/>
      <c r="W30" s="16"/>
      <c r="X30" s="44"/>
      <c r="Y30" s="45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26"/>
      <c r="AN30" s="39"/>
      <c r="AO30" s="40"/>
      <c r="AP30" s="237" t="s">
        <v>519</v>
      </c>
      <c r="AQ30" s="238"/>
      <c r="AR30" s="239"/>
      <c r="AS30" s="177">
        <f>ROUND(L32*(1+AQ33),0)</f>
        <v>208</v>
      </c>
      <c r="AT30" s="29"/>
    </row>
    <row r="31" spans="1:47" s="147" customFormat="1" ht="17.100000000000001" customHeight="1" x14ac:dyDescent="0.15">
      <c r="A31" s="7">
        <v>16</v>
      </c>
      <c r="B31" s="8">
        <v>3936</v>
      </c>
      <c r="C31" s="9" t="s">
        <v>1038</v>
      </c>
      <c r="D31" s="235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125"/>
      <c r="P31" s="19"/>
      <c r="Q31" s="20"/>
      <c r="R31" s="20"/>
      <c r="S31" s="20"/>
      <c r="T31" s="31"/>
      <c r="U31" s="31"/>
      <c r="V31" s="117"/>
      <c r="W31" s="117"/>
      <c r="X31" s="117"/>
      <c r="Y31" s="122"/>
      <c r="Z31" s="43" t="s">
        <v>1545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2" t="s">
        <v>1484</v>
      </c>
      <c r="AN31" s="222">
        <v>1</v>
      </c>
      <c r="AO31" s="223"/>
      <c r="AP31" s="237"/>
      <c r="AQ31" s="238"/>
      <c r="AR31" s="239"/>
      <c r="AS31" s="177">
        <f>ROUND(ROUND(L32*AN31,0)*(1+AQ33),0)</f>
        <v>208</v>
      </c>
      <c r="AT31" s="29"/>
    </row>
    <row r="32" spans="1:47" s="147" customFormat="1" ht="17.100000000000001" customHeight="1" x14ac:dyDescent="0.15">
      <c r="A32" s="7">
        <v>16</v>
      </c>
      <c r="B32" s="8">
        <v>3937</v>
      </c>
      <c r="C32" s="9" t="s">
        <v>364</v>
      </c>
      <c r="D32" s="55"/>
      <c r="E32" s="56"/>
      <c r="F32" s="56"/>
      <c r="G32" s="126"/>
      <c r="H32" s="127"/>
      <c r="I32" s="127"/>
      <c r="J32" s="127"/>
      <c r="K32" s="127"/>
      <c r="L32" s="221">
        <f>L9*2</f>
        <v>166</v>
      </c>
      <c r="M32" s="221"/>
      <c r="N32" s="14" t="s">
        <v>62</v>
      </c>
      <c r="O32" s="18"/>
      <c r="P32" s="90" t="s">
        <v>205</v>
      </c>
      <c r="Q32" s="91"/>
      <c r="R32" s="91"/>
      <c r="S32" s="91"/>
      <c r="T32" s="91"/>
      <c r="U32" s="91"/>
      <c r="V32" s="33"/>
      <c r="W32" s="24" t="s">
        <v>1484</v>
      </c>
      <c r="X32" s="219">
        <v>0.7</v>
      </c>
      <c r="Y32" s="220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26"/>
      <c r="AN32" s="39"/>
      <c r="AO32" s="40"/>
      <c r="AP32" s="237"/>
      <c r="AQ32" s="238"/>
      <c r="AR32" s="239"/>
      <c r="AS32" s="177">
        <f>ROUND(ROUND(L32*X32,0)*(1+$AQ$33),0)</f>
        <v>145</v>
      </c>
      <c r="AT32" s="29"/>
    </row>
    <row r="33" spans="1:46" s="147" customFormat="1" ht="17.100000000000001" customHeight="1" x14ac:dyDescent="0.15">
      <c r="A33" s="7">
        <v>16</v>
      </c>
      <c r="B33" s="8">
        <v>3939</v>
      </c>
      <c r="C33" s="9" t="s">
        <v>1039</v>
      </c>
      <c r="D33" s="224" t="s">
        <v>485</v>
      </c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15"/>
      <c r="P33" s="16"/>
      <c r="Q33" s="16"/>
      <c r="R33" s="16"/>
      <c r="S33" s="16"/>
      <c r="T33" s="28"/>
      <c r="U33" s="28"/>
      <c r="V33" s="140"/>
      <c r="W33" s="16"/>
      <c r="X33" s="44"/>
      <c r="Y33" s="45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26"/>
      <c r="AN33" s="39"/>
      <c r="AO33" s="40"/>
      <c r="AP33" s="36" t="s">
        <v>1484</v>
      </c>
      <c r="AQ33" s="219">
        <v>0.25</v>
      </c>
      <c r="AR33" s="220"/>
      <c r="AS33" s="177">
        <f>ROUND(L35*(1+AQ33),0)</f>
        <v>311</v>
      </c>
      <c r="AT33" s="29"/>
    </row>
    <row r="34" spans="1:46" s="147" customFormat="1" ht="17.100000000000001" customHeight="1" x14ac:dyDescent="0.15">
      <c r="A34" s="7">
        <v>16</v>
      </c>
      <c r="B34" s="8">
        <v>3940</v>
      </c>
      <c r="C34" s="9" t="s">
        <v>1040</v>
      </c>
      <c r="D34" s="226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125"/>
      <c r="P34" s="19"/>
      <c r="Q34" s="20"/>
      <c r="R34" s="20"/>
      <c r="S34" s="20"/>
      <c r="T34" s="31"/>
      <c r="U34" s="31"/>
      <c r="V34" s="117"/>
      <c r="W34" s="117"/>
      <c r="X34" s="117"/>
      <c r="Y34" s="122"/>
      <c r="Z34" s="43" t="s">
        <v>1545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2" t="s">
        <v>1484</v>
      </c>
      <c r="AN34" s="222">
        <v>1</v>
      </c>
      <c r="AO34" s="223"/>
      <c r="AR34" s="66" t="s">
        <v>516</v>
      </c>
      <c r="AS34" s="177">
        <f>ROUND(ROUND(L35*AN34,0)*(1+AQ33),0)</f>
        <v>311</v>
      </c>
      <c r="AT34" s="29"/>
    </row>
    <row r="35" spans="1:46" s="147" customFormat="1" ht="17.100000000000001" customHeight="1" x14ac:dyDescent="0.15">
      <c r="A35" s="7">
        <v>16</v>
      </c>
      <c r="B35" s="8">
        <v>3941</v>
      </c>
      <c r="C35" s="9" t="s">
        <v>365</v>
      </c>
      <c r="D35" s="55"/>
      <c r="E35" s="56"/>
      <c r="F35" s="56"/>
      <c r="G35" s="126"/>
      <c r="H35" s="127"/>
      <c r="I35" s="127"/>
      <c r="J35" s="127"/>
      <c r="K35" s="127"/>
      <c r="L35" s="221">
        <f>L9*3</f>
        <v>249</v>
      </c>
      <c r="M35" s="221"/>
      <c r="N35" s="14" t="s">
        <v>62</v>
      </c>
      <c r="O35" s="18"/>
      <c r="P35" s="90" t="s">
        <v>205</v>
      </c>
      <c r="Q35" s="91"/>
      <c r="R35" s="91"/>
      <c r="S35" s="91"/>
      <c r="T35" s="91"/>
      <c r="U35" s="91"/>
      <c r="V35" s="33"/>
      <c r="W35" s="24" t="s">
        <v>1484</v>
      </c>
      <c r="X35" s="219">
        <v>0.7</v>
      </c>
      <c r="Y35" s="220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26"/>
      <c r="AN35" s="39"/>
      <c r="AO35" s="40"/>
      <c r="AS35" s="177">
        <f>ROUND(ROUND(L35*X35,0)*(1+$AQ$33),0)</f>
        <v>218</v>
      </c>
      <c r="AT35" s="29"/>
    </row>
    <row r="36" spans="1:46" s="147" customFormat="1" ht="17.100000000000001" customHeight="1" x14ac:dyDescent="0.15">
      <c r="A36" s="7">
        <v>16</v>
      </c>
      <c r="B36" s="8">
        <v>3943</v>
      </c>
      <c r="C36" s="9" t="s">
        <v>1041</v>
      </c>
      <c r="D36" s="224" t="s">
        <v>486</v>
      </c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15"/>
      <c r="P36" s="16"/>
      <c r="Q36" s="16"/>
      <c r="R36" s="16"/>
      <c r="S36" s="16"/>
      <c r="T36" s="28"/>
      <c r="U36" s="28"/>
      <c r="V36" s="140"/>
      <c r="W36" s="16"/>
      <c r="X36" s="44"/>
      <c r="Y36" s="45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26"/>
      <c r="AN36" s="39"/>
      <c r="AO36" s="40"/>
      <c r="AR36" s="118"/>
      <c r="AS36" s="177">
        <f>ROUND(L38*(1+AQ33),0)</f>
        <v>415</v>
      </c>
      <c r="AT36" s="29"/>
    </row>
    <row r="37" spans="1:46" s="147" customFormat="1" ht="17.100000000000001" customHeight="1" x14ac:dyDescent="0.15">
      <c r="A37" s="7">
        <v>16</v>
      </c>
      <c r="B37" s="8">
        <v>3944</v>
      </c>
      <c r="C37" s="9" t="s">
        <v>1042</v>
      </c>
      <c r="D37" s="226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125"/>
      <c r="P37" s="19"/>
      <c r="Q37" s="20"/>
      <c r="R37" s="20"/>
      <c r="S37" s="20"/>
      <c r="T37" s="31"/>
      <c r="U37" s="31"/>
      <c r="V37" s="117"/>
      <c r="W37" s="117"/>
      <c r="X37" s="117"/>
      <c r="Y37" s="122"/>
      <c r="Z37" s="43" t="s">
        <v>1545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2" t="s">
        <v>1484</v>
      </c>
      <c r="AN37" s="222">
        <v>1</v>
      </c>
      <c r="AO37" s="223"/>
      <c r="AS37" s="177">
        <f>ROUND(ROUND(L38*AN37,0)*(1+AQ33),0)</f>
        <v>415</v>
      </c>
      <c r="AT37" s="29"/>
    </row>
    <row r="38" spans="1:46" s="147" customFormat="1" ht="17.100000000000001" customHeight="1" x14ac:dyDescent="0.15">
      <c r="A38" s="7">
        <v>16</v>
      </c>
      <c r="B38" s="8">
        <v>3945</v>
      </c>
      <c r="C38" s="9" t="s">
        <v>366</v>
      </c>
      <c r="D38" s="55"/>
      <c r="E38" s="56"/>
      <c r="F38" s="56"/>
      <c r="G38" s="126"/>
      <c r="H38" s="127"/>
      <c r="I38" s="127"/>
      <c r="J38" s="127"/>
      <c r="K38" s="127"/>
      <c r="L38" s="221">
        <f>L9*4</f>
        <v>332</v>
      </c>
      <c r="M38" s="221"/>
      <c r="N38" s="14" t="s">
        <v>62</v>
      </c>
      <c r="O38" s="18"/>
      <c r="P38" s="90" t="s">
        <v>205</v>
      </c>
      <c r="Q38" s="91"/>
      <c r="R38" s="91"/>
      <c r="S38" s="91"/>
      <c r="T38" s="91"/>
      <c r="U38" s="91"/>
      <c r="V38" s="33"/>
      <c r="W38" s="24" t="s">
        <v>1484</v>
      </c>
      <c r="X38" s="219">
        <v>0.7</v>
      </c>
      <c r="Y38" s="220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26"/>
      <c r="AN38" s="39"/>
      <c r="AO38" s="40"/>
      <c r="AP38" s="42"/>
      <c r="AQ38" s="37"/>
      <c r="AR38" s="38"/>
      <c r="AS38" s="177">
        <f>ROUND(ROUND(L38*X38,0)*(1+$AQ$33),0)</f>
        <v>290</v>
      </c>
      <c r="AT38" s="29"/>
    </row>
    <row r="39" spans="1:46" s="147" customFormat="1" ht="17.100000000000001" customHeight="1" x14ac:dyDescent="0.15">
      <c r="A39" s="7">
        <v>16</v>
      </c>
      <c r="B39" s="8">
        <v>3947</v>
      </c>
      <c r="C39" s="9" t="s">
        <v>1043</v>
      </c>
      <c r="D39" s="224" t="s">
        <v>487</v>
      </c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15"/>
      <c r="P39" s="16"/>
      <c r="Q39" s="16"/>
      <c r="R39" s="16"/>
      <c r="S39" s="16"/>
      <c r="T39" s="28"/>
      <c r="U39" s="28"/>
      <c r="V39" s="140"/>
      <c r="W39" s="16"/>
      <c r="X39" s="44"/>
      <c r="Y39" s="45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26"/>
      <c r="AN39" s="39"/>
      <c r="AO39" s="40"/>
      <c r="AP39" s="42"/>
      <c r="AQ39" s="37"/>
      <c r="AR39" s="38"/>
      <c r="AS39" s="177">
        <f>ROUND(L41*(1+AQ33),0)</f>
        <v>519</v>
      </c>
      <c r="AT39" s="29"/>
    </row>
    <row r="40" spans="1:46" s="147" customFormat="1" ht="17.100000000000001" customHeight="1" x14ac:dyDescent="0.15">
      <c r="A40" s="7">
        <v>16</v>
      </c>
      <c r="B40" s="8">
        <v>3948</v>
      </c>
      <c r="C40" s="9" t="s">
        <v>1044</v>
      </c>
      <c r="D40" s="226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125"/>
      <c r="P40" s="19"/>
      <c r="Q40" s="20"/>
      <c r="R40" s="20"/>
      <c r="S40" s="20"/>
      <c r="T40" s="31"/>
      <c r="U40" s="31"/>
      <c r="V40" s="117"/>
      <c r="W40" s="117"/>
      <c r="X40" s="117"/>
      <c r="Y40" s="122"/>
      <c r="Z40" s="43" t="s">
        <v>1545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2" t="s">
        <v>1484</v>
      </c>
      <c r="AN40" s="222">
        <v>1</v>
      </c>
      <c r="AO40" s="223"/>
      <c r="AP40" s="54"/>
      <c r="AQ40" s="27"/>
      <c r="AR40" s="48"/>
      <c r="AS40" s="177">
        <f>ROUND(ROUND(L41*AN40,0)*(1+AQ33),0)</f>
        <v>519</v>
      </c>
      <c r="AT40" s="29"/>
    </row>
    <row r="41" spans="1:46" s="147" customFormat="1" ht="17.100000000000001" customHeight="1" x14ac:dyDescent="0.15">
      <c r="A41" s="7">
        <v>16</v>
      </c>
      <c r="B41" s="8">
        <v>3949</v>
      </c>
      <c r="C41" s="9" t="s">
        <v>367</v>
      </c>
      <c r="D41" s="55"/>
      <c r="E41" s="56"/>
      <c r="F41" s="56"/>
      <c r="G41" s="126"/>
      <c r="H41" s="127"/>
      <c r="I41" s="127"/>
      <c r="J41" s="127"/>
      <c r="K41" s="127"/>
      <c r="L41" s="221">
        <f>L9*5</f>
        <v>415</v>
      </c>
      <c r="M41" s="221"/>
      <c r="N41" s="14" t="s">
        <v>62</v>
      </c>
      <c r="O41" s="18"/>
      <c r="P41" s="90" t="s">
        <v>205</v>
      </c>
      <c r="Q41" s="91"/>
      <c r="R41" s="91"/>
      <c r="S41" s="91"/>
      <c r="T41" s="91"/>
      <c r="U41" s="91"/>
      <c r="V41" s="33"/>
      <c r="W41" s="24" t="s">
        <v>1484</v>
      </c>
      <c r="X41" s="219">
        <v>0.7</v>
      </c>
      <c r="Y41" s="220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26"/>
      <c r="AN41" s="39"/>
      <c r="AO41" s="40"/>
      <c r="AP41" s="42"/>
      <c r="AQ41" s="37"/>
      <c r="AR41" s="38"/>
      <c r="AS41" s="177">
        <f>ROUND(ROUND(L41*X41,0)*(1+$AQ$33),0)</f>
        <v>364</v>
      </c>
      <c r="AT41" s="29"/>
    </row>
    <row r="42" spans="1:46" s="147" customFormat="1" ht="17.100000000000001" customHeight="1" x14ac:dyDescent="0.15">
      <c r="A42" s="7">
        <v>16</v>
      </c>
      <c r="B42" s="8">
        <v>3951</v>
      </c>
      <c r="C42" s="9" t="s">
        <v>1045</v>
      </c>
      <c r="D42" s="224" t="s">
        <v>488</v>
      </c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15"/>
      <c r="P42" s="16"/>
      <c r="Q42" s="16"/>
      <c r="R42" s="16"/>
      <c r="S42" s="16"/>
      <c r="T42" s="28"/>
      <c r="U42" s="28"/>
      <c r="V42" s="140"/>
      <c r="W42" s="16"/>
      <c r="X42" s="44"/>
      <c r="Y42" s="45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36"/>
      <c r="AQ42" s="37"/>
      <c r="AR42" s="38"/>
      <c r="AS42" s="177">
        <f>ROUND(L44*(1+AQ33),0)</f>
        <v>623</v>
      </c>
      <c r="AT42" s="29"/>
    </row>
    <row r="43" spans="1:46" s="147" customFormat="1" ht="17.100000000000001" customHeight="1" x14ac:dyDescent="0.15">
      <c r="A43" s="7">
        <v>16</v>
      </c>
      <c r="B43" s="8">
        <v>3952</v>
      </c>
      <c r="C43" s="9" t="s">
        <v>1046</v>
      </c>
      <c r="D43" s="226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125"/>
      <c r="P43" s="19"/>
      <c r="Q43" s="20"/>
      <c r="R43" s="20"/>
      <c r="S43" s="20"/>
      <c r="T43" s="31"/>
      <c r="U43" s="31"/>
      <c r="V43" s="117"/>
      <c r="W43" s="117"/>
      <c r="X43" s="117"/>
      <c r="Y43" s="122"/>
      <c r="Z43" s="43" t="s">
        <v>1545</v>
      </c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2" t="s">
        <v>1484</v>
      </c>
      <c r="AN43" s="222">
        <v>1</v>
      </c>
      <c r="AO43" s="222"/>
      <c r="AP43" s="155"/>
      <c r="AQ43" s="116"/>
      <c r="AR43" s="118"/>
      <c r="AS43" s="177">
        <f>ROUND(ROUND(L44*AN43,0)*(1+AQ33),0)</f>
        <v>623</v>
      </c>
      <c r="AT43" s="29"/>
    </row>
    <row r="44" spans="1:46" s="147" customFormat="1" ht="17.100000000000001" customHeight="1" x14ac:dyDescent="0.15">
      <c r="A44" s="7">
        <v>16</v>
      </c>
      <c r="B44" s="8">
        <v>3953</v>
      </c>
      <c r="C44" s="9" t="s">
        <v>368</v>
      </c>
      <c r="D44" s="55"/>
      <c r="E44" s="56"/>
      <c r="F44" s="56"/>
      <c r="G44" s="126"/>
      <c r="H44" s="127"/>
      <c r="I44" s="127"/>
      <c r="J44" s="127"/>
      <c r="K44" s="127"/>
      <c r="L44" s="221">
        <f>L9*6</f>
        <v>498</v>
      </c>
      <c r="M44" s="221"/>
      <c r="N44" s="14" t="s">
        <v>62</v>
      </c>
      <c r="O44" s="18"/>
      <c r="P44" s="90" t="s">
        <v>205</v>
      </c>
      <c r="Q44" s="91"/>
      <c r="R44" s="91"/>
      <c r="S44" s="91"/>
      <c r="T44" s="91"/>
      <c r="U44" s="91"/>
      <c r="V44" s="33"/>
      <c r="W44" s="24" t="s">
        <v>1484</v>
      </c>
      <c r="X44" s="219">
        <v>0.7</v>
      </c>
      <c r="Y44" s="220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26"/>
      <c r="AN44" s="39"/>
      <c r="AO44" s="39"/>
      <c r="AP44" s="155"/>
      <c r="AQ44" s="116"/>
      <c r="AR44" s="118"/>
      <c r="AS44" s="177">
        <f>ROUND(ROUND(L44*X44,0)*(1+$AQ$33),0)</f>
        <v>436</v>
      </c>
      <c r="AT44" s="29"/>
    </row>
    <row r="45" spans="1:46" s="147" customFormat="1" ht="17.100000000000001" customHeight="1" x14ac:dyDescent="0.15">
      <c r="A45" s="7">
        <v>16</v>
      </c>
      <c r="B45" s="8">
        <v>3955</v>
      </c>
      <c r="C45" s="9" t="s">
        <v>1047</v>
      </c>
      <c r="D45" s="224" t="s">
        <v>489</v>
      </c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15"/>
      <c r="P45" s="16"/>
      <c r="Q45" s="16"/>
      <c r="R45" s="16"/>
      <c r="S45" s="16"/>
      <c r="T45" s="28"/>
      <c r="U45" s="28"/>
      <c r="V45" s="140"/>
      <c r="W45" s="16"/>
      <c r="X45" s="44"/>
      <c r="Y45" s="45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26"/>
      <c r="AN45" s="39"/>
      <c r="AO45" s="39"/>
      <c r="AP45" s="155"/>
      <c r="AQ45" s="116"/>
      <c r="AR45" s="118"/>
      <c r="AS45" s="177">
        <f>ROUND(L47*(1+AQ33),0)</f>
        <v>726</v>
      </c>
      <c r="AT45" s="29"/>
    </row>
    <row r="46" spans="1:46" s="147" customFormat="1" ht="17.100000000000001" customHeight="1" x14ac:dyDescent="0.15">
      <c r="A46" s="7">
        <v>16</v>
      </c>
      <c r="B46" s="8">
        <v>3956</v>
      </c>
      <c r="C46" s="9" t="s">
        <v>1048</v>
      </c>
      <c r="D46" s="226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125"/>
      <c r="P46" s="19"/>
      <c r="Q46" s="20"/>
      <c r="R46" s="20"/>
      <c r="S46" s="20"/>
      <c r="T46" s="31"/>
      <c r="U46" s="31"/>
      <c r="V46" s="117"/>
      <c r="W46" s="117"/>
      <c r="X46" s="117"/>
      <c r="Y46" s="122"/>
      <c r="Z46" s="43" t="s">
        <v>1545</v>
      </c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2" t="s">
        <v>1484</v>
      </c>
      <c r="AN46" s="222">
        <v>1</v>
      </c>
      <c r="AO46" s="222"/>
      <c r="AP46" s="155"/>
      <c r="AQ46" s="116"/>
      <c r="AR46" s="118"/>
      <c r="AS46" s="177">
        <f>ROUND(ROUND(L47*AN46,0)*(1+AQ33),0)</f>
        <v>726</v>
      </c>
      <c r="AT46" s="29"/>
    </row>
    <row r="47" spans="1:46" s="147" customFormat="1" ht="17.100000000000001" customHeight="1" x14ac:dyDescent="0.15">
      <c r="A47" s="7">
        <v>16</v>
      </c>
      <c r="B47" s="8">
        <v>3957</v>
      </c>
      <c r="C47" s="9" t="s">
        <v>369</v>
      </c>
      <c r="D47" s="55"/>
      <c r="E47" s="56"/>
      <c r="F47" s="56"/>
      <c r="G47" s="126"/>
      <c r="H47" s="127"/>
      <c r="I47" s="127"/>
      <c r="J47" s="127"/>
      <c r="K47" s="127"/>
      <c r="L47" s="221">
        <f>L9*7</f>
        <v>581</v>
      </c>
      <c r="M47" s="221"/>
      <c r="N47" s="14" t="s">
        <v>62</v>
      </c>
      <c r="O47" s="18"/>
      <c r="P47" s="90" t="s">
        <v>205</v>
      </c>
      <c r="Q47" s="91"/>
      <c r="R47" s="91"/>
      <c r="S47" s="91"/>
      <c r="T47" s="91"/>
      <c r="U47" s="91"/>
      <c r="V47" s="33"/>
      <c r="W47" s="24" t="s">
        <v>1484</v>
      </c>
      <c r="X47" s="219">
        <v>0.7</v>
      </c>
      <c r="Y47" s="220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26"/>
      <c r="AN47" s="39"/>
      <c r="AO47" s="39"/>
      <c r="AP47" s="155"/>
      <c r="AQ47" s="116"/>
      <c r="AR47" s="118"/>
      <c r="AS47" s="177">
        <f>ROUND(ROUND(L47*X47,0)*(1+$AQ$33),0)</f>
        <v>509</v>
      </c>
      <c r="AT47" s="29"/>
    </row>
    <row r="48" spans="1:46" s="147" customFormat="1" ht="17.100000000000001" customHeight="1" x14ac:dyDescent="0.15">
      <c r="A48" s="7">
        <v>16</v>
      </c>
      <c r="B48" s="8">
        <v>3959</v>
      </c>
      <c r="C48" s="9" t="s">
        <v>567</v>
      </c>
      <c r="D48" s="224" t="s">
        <v>490</v>
      </c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15"/>
      <c r="P48" s="16"/>
      <c r="Q48" s="16"/>
      <c r="R48" s="16"/>
      <c r="S48" s="16"/>
      <c r="T48" s="28"/>
      <c r="U48" s="28"/>
      <c r="V48" s="140"/>
      <c r="W48" s="16"/>
      <c r="X48" s="44"/>
      <c r="Y48" s="45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26"/>
      <c r="AN48" s="39"/>
      <c r="AO48" s="39"/>
      <c r="AP48" s="155"/>
      <c r="AQ48" s="116"/>
      <c r="AR48" s="118"/>
      <c r="AS48" s="177">
        <f>ROUND(L50*(1+AQ33),0)</f>
        <v>830</v>
      </c>
      <c r="AT48" s="29"/>
    </row>
    <row r="49" spans="1:46" s="147" customFormat="1" ht="17.100000000000001" customHeight="1" x14ac:dyDescent="0.15">
      <c r="A49" s="7">
        <v>16</v>
      </c>
      <c r="B49" s="8">
        <v>3960</v>
      </c>
      <c r="C49" s="9" t="s">
        <v>568</v>
      </c>
      <c r="D49" s="226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125"/>
      <c r="P49" s="19"/>
      <c r="Q49" s="20"/>
      <c r="R49" s="20"/>
      <c r="S49" s="20"/>
      <c r="T49" s="31"/>
      <c r="U49" s="31"/>
      <c r="V49" s="117"/>
      <c r="W49" s="117"/>
      <c r="X49" s="117"/>
      <c r="Y49" s="122"/>
      <c r="Z49" s="43" t="s">
        <v>1545</v>
      </c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2" t="s">
        <v>1484</v>
      </c>
      <c r="AN49" s="222">
        <v>1</v>
      </c>
      <c r="AO49" s="222"/>
      <c r="AP49" s="155"/>
      <c r="AQ49" s="116"/>
      <c r="AR49" s="118"/>
      <c r="AS49" s="177">
        <f>ROUND(ROUND(L50*AN49,0)*(1+AQ33),0)</f>
        <v>830</v>
      </c>
      <c r="AT49" s="29"/>
    </row>
    <row r="50" spans="1:46" s="147" customFormat="1" ht="17.100000000000001" customHeight="1" x14ac:dyDescent="0.15">
      <c r="A50" s="7">
        <v>16</v>
      </c>
      <c r="B50" s="8">
        <v>3961</v>
      </c>
      <c r="C50" s="9" t="s">
        <v>370</v>
      </c>
      <c r="D50" s="55"/>
      <c r="E50" s="56"/>
      <c r="F50" s="56"/>
      <c r="G50" s="126"/>
      <c r="H50" s="127"/>
      <c r="I50" s="127"/>
      <c r="J50" s="127"/>
      <c r="K50" s="127"/>
      <c r="L50" s="221">
        <f>L9*8</f>
        <v>664</v>
      </c>
      <c r="M50" s="221"/>
      <c r="N50" s="14" t="s">
        <v>62</v>
      </c>
      <c r="O50" s="18"/>
      <c r="P50" s="90" t="s">
        <v>205</v>
      </c>
      <c r="Q50" s="91"/>
      <c r="R50" s="91"/>
      <c r="S50" s="91"/>
      <c r="T50" s="91"/>
      <c r="U50" s="91"/>
      <c r="V50" s="33"/>
      <c r="W50" s="24" t="s">
        <v>1484</v>
      </c>
      <c r="X50" s="219">
        <v>0.7</v>
      </c>
      <c r="Y50" s="220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26"/>
      <c r="AN50" s="39"/>
      <c r="AO50" s="39"/>
      <c r="AP50" s="155"/>
      <c r="AQ50" s="116"/>
      <c r="AR50" s="118"/>
      <c r="AS50" s="177">
        <f>ROUND(ROUND(L50*X50,0)*(1+$AQ$33),0)</f>
        <v>581</v>
      </c>
      <c r="AT50" s="29"/>
    </row>
    <row r="51" spans="1:46" s="147" customFormat="1" ht="17.100000000000001" customHeight="1" x14ac:dyDescent="0.15">
      <c r="A51" s="7">
        <v>16</v>
      </c>
      <c r="B51" s="8">
        <v>3963</v>
      </c>
      <c r="C51" s="9" t="s">
        <v>569</v>
      </c>
      <c r="D51" s="224" t="s">
        <v>491</v>
      </c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15"/>
      <c r="P51" s="16"/>
      <c r="Q51" s="16"/>
      <c r="R51" s="16"/>
      <c r="S51" s="16"/>
      <c r="T51" s="28"/>
      <c r="U51" s="28"/>
      <c r="V51" s="140"/>
      <c r="W51" s="16"/>
      <c r="X51" s="44"/>
      <c r="Y51" s="45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26"/>
      <c r="AN51" s="39"/>
      <c r="AO51" s="39"/>
      <c r="AP51" s="155"/>
      <c r="AQ51" s="116"/>
      <c r="AR51" s="118"/>
      <c r="AS51" s="177">
        <f>ROUND(L53*(1+AQ33),0)</f>
        <v>934</v>
      </c>
      <c r="AT51" s="29"/>
    </row>
    <row r="52" spans="1:46" s="147" customFormat="1" ht="17.100000000000001" customHeight="1" x14ac:dyDescent="0.15">
      <c r="A52" s="7">
        <v>16</v>
      </c>
      <c r="B52" s="8">
        <v>3964</v>
      </c>
      <c r="C52" s="9" t="s">
        <v>570</v>
      </c>
      <c r="D52" s="226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125"/>
      <c r="P52" s="19"/>
      <c r="Q52" s="20"/>
      <c r="R52" s="20"/>
      <c r="S52" s="20"/>
      <c r="T52" s="31"/>
      <c r="U52" s="31"/>
      <c r="V52" s="117"/>
      <c r="W52" s="117"/>
      <c r="X52" s="117"/>
      <c r="Y52" s="122"/>
      <c r="Z52" s="43" t="s">
        <v>1545</v>
      </c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2" t="s">
        <v>1484</v>
      </c>
      <c r="AN52" s="222">
        <v>1</v>
      </c>
      <c r="AO52" s="222"/>
      <c r="AP52" s="155"/>
      <c r="AQ52" s="116"/>
      <c r="AR52" s="118"/>
      <c r="AS52" s="178">
        <f>ROUND(ROUND(L53*AN52,0)*(1+AQ33),0)</f>
        <v>934</v>
      </c>
      <c r="AT52" s="29"/>
    </row>
    <row r="53" spans="1:46" s="147" customFormat="1" ht="17.100000000000001" customHeight="1" x14ac:dyDescent="0.15">
      <c r="A53" s="7">
        <v>16</v>
      </c>
      <c r="B53" s="8">
        <v>3965</v>
      </c>
      <c r="C53" s="9" t="s">
        <v>371</v>
      </c>
      <c r="D53" s="57"/>
      <c r="E53" s="58"/>
      <c r="F53" s="58"/>
      <c r="G53" s="128"/>
      <c r="H53" s="129"/>
      <c r="I53" s="129"/>
      <c r="J53" s="129"/>
      <c r="K53" s="129"/>
      <c r="L53" s="230">
        <f>L9*9</f>
        <v>747</v>
      </c>
      <c r="M53" s="230"/>
      <c r="N53" s="20" t="s">
        <v>62</v>
      </c>
      <c r="O53" s="21"/>
      <c r="P53" s="107" t="s">
        <v>205</v>
      </c>
      <c r="Q53" s="108"/>
      <c r="R53" s="108"/>
      <c r="S53" s="108"/>
      <c r="T53" s="108"/>
      <c r="U53" s="108"/>
      <c r="V53" s="109"/>
      <c r="W53" s="26" t="s">
        <v>1484</v>
      </c>
      <c r="X53" s="228">
        <v>0.7</v>
      </c>
      <c r="Y53" s="229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26"/>
      <c r="AN53" s="39"/>
      <c r="AO53" s="39"/>
      <c r="AP53" s="119"/>
      <c r="AQ53" s="117"/>
      <c r="AR53" s="122"/>
      <c r="AS53" s="178">
        <f>ROUND(ROUND(L53*X53,0)*(1+$AQ$33),0)</f>
        <v>654</v>
      </c>
      <c r="AT53" s="41"/>
    </row>
    <row r="54" spans="1:46" ht="17.100000000000001" customHeight="1" x14ac:dyDescent="0.15">
      <c r="A54" s="1"/>
    </row>
    <row r="55" spans="1:46" s="147" customFormat="1" ht="17.100000000000001" customHeight="1" x14ac:dyDescent="0.15">
      <c r="A55" s="25"/>
      <c r="B55" s="25"/>
      <c r="C55" s="14"/>
      <c r="D55" s="14"/>
      <c r="E55" s="14"/>
      <c r="F55" s="14"/>
      <c r="G55" s="14"/>
      <c r="H55" s="14"/>
      <c r="I55" s="32"/>
      <c r="J55" s="32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24"/>
      <c r="V55" s="24"/>
      <c r="W55" s="14"/>
      <c r="X55" s="27"/>
      <c r="Y55" s="30"/>
      <c r="Z55" s="14"/>
      <c r="AA55" s="14"/>
      <c r="AB55" s="14"/>
      <c r="AC55" s="27"/>
      <c r="AD55" s="30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4"/>
      <c r="AT55" s="116"/>
    </row>
    <row r="56" spans="1:46" s="147" customFormat="1" ht="17.100000000000001" customHeight="1" x14ac:dyDescent="0.15">
      <c r="A56" s="25"/>
      <c r="B56" s="2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24"/>
      <c r="V56" s="24"/>
      <c r="W56" s="14"/>
      <c r="X56" s="24"/>
      <c r="Y56" s="30"/>
      <c r="Z56" s="14"/>
      <c r="AA56" s="14"/>
      <c r="AB56" s="14"/>
      <c r="AC56" s="27"/>
      <c r="AD56" s="30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4"/>
      <c r="AT56" s="116"/>
    </row>
    <row r="57" spans="1:46" s="147" customFormat="1" ht="17.100000000000001" customHeight="1" x14ac:dyDescent="0.15">
      <c r="A57" s="25"/>
      <c r="B57" s="2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24"/>
      <c r="V57" s="24"/>
      <c r="W57" s="14"/>
      <c r="X57" s="24"/>
      <c r="Y57" s="30"/>
      <c r="Z57" s="14"/>
      <c r="AA57" s="14"/>
      <c r="AB57" s="14"/>
      <c r="AC57" s="13"/>
      <c r="AD57" s="13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34"/>
      <c r="AT57" s="116"/>
    </row>
    <row r="58" spans="1:46" s="147" customFormat="1" ht="17.100000000000001" customHeight="1" x14ac:dyDescent="0.15">
      <c r="A58" s="25"/>
      <c r="B58" s="2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35"/>
      <c r="U58" s="150"/>
      <c r="V58" s="150"/>
      <c r="W58" s="116"/>
      <c r="X58" s="150"/>
      <c r="Y58" s="30"/>
      <c r="Z58" s="14"/>
      <c r="AA58" s="14"/>
      <c r="AB58" s="14"/>
      <c r="AC58" s="27"/>
      <c r="AD58" s="30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4"/>
      <c r="AT58" s="116"/>
    </row>
    <row r="59" spans="1:46" s="147" customFormat="1" ht="17.100000000000001" customHeight="1" x14ac:dyDescent="0.15">
      <c r="A59" s="25"/>
      <c r="B59" s="2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24"/>
      <c r="U59" s="27"/>
      <c r="V59" s="30"/>
      <c r="W59" s="14"/>
      <c r="X59" s="24"/>
      <c r="Y59" s="30"/>
      <c r="Z59" s="14"/>
      <c r="AA59" s="14"/>
      <c r="AB59" s="14"/>
      <c r="AC59" s="27"/>
      <c r="AD59" s="30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4"/>
      <c r="AT59" s="116"/>
    </row>
    <row r="60" spans="1:46" s="147" customFormat="1" ht="17.100000000000001" customHeight="1" x14ac:dyDescent="0.15">
      <c r="A60" s="25"/>
      <c r="B60" s="2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24"/>
      <c r="V60" s="30"/>
      <c r="W60" s="14"/>
      <c r="X60" s="24"/>
      <c r="Y60" s="30"/>
      <c r="Z60" s="14"/>
      <c r="AA60" s="14"/>
      <c r="AB60" s="14"/>
      <c r="AC60" s="13"/>
      <c r="AD60" s="13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34"/>
      <c r="AT60" s="116"/>
    </row>
    <row r="61" spans="1:46" s="147" customFormat="1" ht="17.100000000000001" customHeight="1" x14ac:dyDescent="0.15">
      <c r="A61" s="25"/>
      <c r="B61" s="2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24"/>
      <c r="V61" s="30"/>
      <c r="W61" s="14"/>
      <c r="X61" s="27"/>
      <c r="Y61" s="30"/>
      <c r="Z61" s="14"/>
      <c r="AA61" s="14"/>
      <c r="AB61" s="14"/>
      <c r="AC61" s="27"/>
      <c r="AD61" s="30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4"/>
      <c r="AT61" s="116"/>
    </row>
  </sheetData>
  <mergeCells count="60">
    <mergeCell ref="L18:M18"/>
    <mergeCell ref="D7:N8"/>
    <mergeCell ref="D27:O28"/>
    <mergeCell ref="D13:N14"/>
    <mergeCell ref="D16:N17"/>
    <mergeCell ref="D19:N20"/>
    <mergeCell ref="L9:M9"/>
    <mergeCell ref="L15:M15"/>
    <mergeCell ref="L12:M12"/>
    <mergeCell ref="D10:N11"/>
    <mergeCell ref="L21:M21"/>
    <mergeCell ref="AN8:AO8"/>
    <mergeCell ref="X29:Y29"/>
    <mergeCell ref="X9:Y9"/>
    <mergeCell ref="X12:Y12"/>
    <mergeCell ref="X15:Y15"/>
    <mergeCell ref="X18:Y18"/>
    <mergeCell ref="X21:Y21"/>
    <mergeCell ref="AN14:AO14"/>
    <mergeCell ref="AN17:AO17"/>
    <mergeCell ref="AN20:AO20"/>
    <mergeCell ref="AP10:AR12"/>
    <mergeCell ref="AN11:AO11"/>
    <mergeCell ref="AQ13:AR13"/>
    <mergeCell ref="AP30:AR32"/>
    <mergeCell ref="AN31:AO31"/>
    <mergeCell ref="AN28:AO28"/>
    <mergeCell ref="AQ33:AR33"/>
    <mergeCell ref="X32:Y32"/>
    <mergeCell ref="L29:M29"/>
    <mergeCell ref="D33:N34"/>
    <mergeCell ref="AN37:AO37"/>
    <mergeCell ref="D30:N31"/>
    <mergeCell ref="L32:M32"/>
    <mergeCell ref="L35:M35"/>
    <mergeCell ref="X35:Y35"/>
    <mergeCell ref="L44:M44"/>
    <mergeCell ref="D36:N37"/>
    <mergeCell ref="X38:Y38"/>
    <mergeCell ref="D42:N43"/>
    <mergeCell ref="AN34:AO34"/>
    <mergeCell ref="L41:M41"/>
    <mergeCell ref="D39:N40"/>
    <mergeCell ref="X41:Y41"/>
    <mergeCell ref="AN40:AO40"/>
    <mergeCell ref="L38:M38"/>
    <mergeCell ref="X44:Y44"/>
    <mergeCell ref="AN43:AO43"/>
    <mergeCell ref="AN52:AO52"/>
    <mergeCell ref="X50:Y50"/>
    <mergeCell ref="X53:Y53"/>
    <mergeCell ref="D48:N49"/>
    <mergeCell ref="L53:M53"/>
    <mergeCell ref="D51:N52"/>
    <mergeCell ref="L50:M50"/>
    <mergeCell ref="AN46:AO46"/>
    <mergeCell ref="L47:M47"/>
    <mergeCell ref="D45:N46"/>
    <mergeCell ref="AN49:AO49"/>
    <mergeCell ref="X47:Y47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orientation="portrait" r:id="rId1"/>
  <headerFooter alignWithMargins="0">
    <oddHeader>&amp;L&amp;12新潟市地域生活支援事業&amp;R&amp;16R６．４．１～版</oddHeader>
  </headerFooter>
  <rowBreaks count="1" manualBreakCount="1">
    <brk id="54" max="4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U90"/>
  <sheetViews>
    <sheetView view="pageBreakPreview" zoomScale="85" zoomScaleNormal="100" zoomScaleSheetLayoutView="85" workbookViewId="0">
      <selection activeCell="AV2" sqref="AV2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5.625" style="10" customWidth="1"/>
    <col min="4" max="10" width="2.375" style="141" customWidth="1"/>
    <col min="11" max="12" width="2.375" style="10" customWidth="1"/>
    <col min="13" max="13" width="3.5" style="10" customWidth="1"/>
    <col min="14" max="16" width="2.375" style="10" customWidth="1"/>
    <col min="17" max="20" width="2.375" style="141" customWidth="1"/>
    <col min="21" max="22" width="2.375" style="142" customWidth="1"/>
    <col min="23" max="23" width="2.375" style="141" customWidth="1"/>
    <col min="24" max="25" width="2.375" style="142" customWidth="1"/>
    <col min="26" max="44" width="2.375" style="141" customWidth="1"/>
    <col min="45" max="46" width="8.625" style="141" customWidth="1"/>
    <col min="47" max="47" width="2.75" style="141" customWidth="1"/>
    <col min="48" max="16384" width="9" style="141"/>
  </cols>
  <sheetData>
    <row r="1" spans="1:47" ht="17.100000000000001" customHeight="1" x14ac:dyDescent="0.15">
      <c r="A1" s="1"/>
    </row>
    <row r="2" spans="1:47" ht="17.100000000000001" customHeight="1" x14ac:dyDescent="0.15">
      <c r="A2" s="1"/>
    </row>
    <row r="3" spans="1:47" ht="17.100000000000001" customHeight="1" x14ac:dyDescent="0.15">
      <c r="A3" s="1"/>
    </row>
    <row r="4" spans="1:47" ht="17.100000000000001" customHeight="1" x14ac:dyDescent="0.15">
      <c r="A4" s="1"/>
      <c r="B4" s="1" t="s">
        <v>920</v>
      </c>
    </row>
    <row r="5" spans="1:47" s="147" customFormat="1" ht="17.100000000000001" customHeight="1" x14ac:dyDescent="0.15">
      <c r="A5" s="2" t="s">
        <v>63</v>
      </c>
      <c r="B5" s="143"/>
      <c r="C5" s="11" t="s">
        <v>55</v>
      </c>
      <c r="D5" s="144"/>
      <c r="E5" s="140"/>
      <c r="F5" s="140"/>
      <c r="G5" s="140"/>
      <c r="H5" s="140"/>
      <c r="I5" s="140"/>
      <c r="J5" s="140"/>
      <c r="K5" s="16"/>
      <c r="L5" s="16"/>
      <c r="M5" s="16"/>
      <c r="N5" s="16"/>
      <c r="O5" s="16"/>
      <c r="P5" s="16"/>
      <c r="Q5" s="140"/>
      <c r="R5" s="140"/>
      <c r="S5" s="140"/>
      <c r="T5" s="12"/>
      <c r="U5" s="145"/>
      <c r="V5" s="145"/>
      <c r="W5" s="140"/>
      <c r="X5" s="146" t="s">
        <v>64</v>
      </c>
      <c r="Y5" s="145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3" t="s">
        <v>56</v>
      </c>
      <c r="AT5" s="3" t="s">
        <v>57</v>
      </c>
      <c r="AU5" s="116"/>
    </row>
    <row r="6" spans="1:47" s="147" customFormat="1" ht="17.100000000000001" customHeight="1" x14ac:dyDescent="0.15">
      <c r="A6" s="4" t="s">
        <v>58</v>
      </c>
      <c r="B6" s="5" t="s">
        <v>59</v>
      </c>
      <c r="C6" s="21"/>
      <c r="D6" s="119"/>
      <c r="E6" s="117"/>
      <c r="F6" s="117"/>
      <c r="G6" s="117"/>
      <c r="H6" s="117"/>
      <c r="I6" s="117"/>
      <c r="J6" s="117"/>
      <c r="K6" s="20"/>
      <c r="L6" s="20"/>
      <c r="M6" s="20"/>
      <c r="N6" s="20"/>
      <c r="O6" s="20"/>
      <c r="P6" s="20"/>
      <c r="Q6" s="117"/>
      <c r="R6" s="117"/>
      <c r="S6" s="117"/>
      <c r="T6" s="117"/>
      <c r="U6" s="148"/>
      <c r="V6" s="148"/>
      <c r="W6" s="117"/>
      <c r="X6" s="148"/>
      <c r="Y6" s="148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6" t="s">
        <v>60</v>
      </c>
      <c r="AT6" s="6" t="s">
        <v>61</v>
      </c>
      <c r="AU6" s="116"/>
    </row>
    <row r="7" spans="1:47" s="147" customFormat="1" ht="17.100000000000001" customHeight="1" x14ac:dyDescent="0.15">
      <c r="A7" s="7">
        <v>16</v>
      </c>
      <c r="B7" s="8">
        <v>3967</v>
      </c>
      <c r="C7" s="9" t="s">
        <v>571</v>
      </c>
      <c r="D7" s="215" t="s">
        <v>477</v>
      </c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15"/>
      <c r="P7" s="16"/>
      <c r="Q7" s="16"/>
      <c r="R7" s="16"/>
      <c r="S7" s="16"/>
      <c r="T7" s="28"/>
      <c r="U7" s="28"/>
      <c r="V7" s="140"/>
      <c r="W7" s="16"/>
      <c r="X7" s="44"/>
      <c r="Y7" s="45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26"/>
      <c r="AN7" s="39"/>
      <c r="AO7" s="40"/>
      <c r="AP7" s="53"/>
      <c r="AQ7" s="46"/>
      <c r="AR7" s="52"/>
      <c r="AS7" s="177">
        <f>ROUND(L9*(1+AQ13),0)</f>
        <v>125</v>
      </c>
      <c r="AT7" s="49" t="s">
        <v>1482</v>
      </c>
    </row>
    <row r="8" spans="1:47" s="147" customFormat="1" ht="17.100000000000001" customHeight="1" x14ac:dyDescent="0.15">
      <c r="A8" s="7">
        <v>16</v>
      </c>
      <c r="B8" s="8">
        <v>3968</v>
      </c>
      <c r="C8" s="9" t="s">
        <v>572</v>
      </c>
      <c r="D8" s="242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125"/>
      <c r="P8" s="19"/>
      <c r="Q8" s="20"/>
      <c r="R8" s="20"/>
      <c r="S8" s="20"/>
      <c r="T8" s="31"/>
      <c r="U8" s="31"/>
      <c r="V8" s="117"/>
      <c r="W8" s="117"/>
      <c r="X8" s="117"/>
      <c r="Y8" s="122"/>
      <c r="Z8" s="43" t="s">
        <v>1545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2" t="s">
        <v>1484</v>
      </c>
      <c r="AN8" s="222">
        <v>1</v>
      </c>
      <c r="AO8" s="223"/>
      <c r="AP8" s="54"/>
      <c r="AQ8" s="27"/>
      <c r="AR8" s="48"/>
      <c r="AS8" s="177">
        <f>ROUND(ROUND(L9*AN8,0)*(1+AQ13),0)</f>
        <v>125</v>
      </c>
      <c r="AT8" s="29"/>
    </row>
    <row r="9" spans="1:47" s="147" customFormat="1" ht="17.100000000000001" customHeight="1" x14ac:dyDescent="0.15">
      <c r="A9" s="7">
        <v>16</v>
      </c>
      <c r="B9" s="8">
        <v>3969</v>
      </c>
      <c r="C9" s="9" t="s">
        <v>372</v>
      </c>
      <c r="D9" s="55"/>
      <c r="E9" s="56"/>
      <c r="F9" s="56"/>
      <c r="G9" s="126"/>
      <c r="H9" s="127"/>
      <c r="I9" s="127"/>
      <c r="J9" s="127"/>
      <c r="K9" s="127"/>
      <c r="L9" s="221">
        <v>83</v>
      </c>
      <c r="M9" s="221"/>
      <c r="N9" s="14" t="s">
        <v>62</v>
      </c>
      <c r="O9" s="18"/>
      <c r="P9" s="90" t="s">
        <v>205</v>
      </c>
      <c r="Q9" s="91"/>
      <c r="R9" s="91"/>
      <c r="S9" s="91"/>
      <c r="T9" s="91"/>
      <c r="U9" s="91"/>
      <c r="V9" s="33"/>
      <c r="W9" s="24" t="s">
        <v>1484</v>
      </c>
      <c r="X9" s="219">
        <v>0.7</v>
      </c>
      <c r="Y9" s="220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26"/>
      <c r="AN9" s="39"/>
      <c r="AO9" s="40"/>
      <c r="AP9" s="42"/>
      <c r="AQ9" s="37"/>
      <c r="AR9" s="38"/>
      <c r="AS9" s="177">
        <f>ROUND(ROUND(L9*X9,0)*(1+$AQ$13),0)</f>
        <v>87</v>
      </c>
      <c r="AT9" s="29"/>
    </row>
    <row r="10" spans="1:47" s="147" customFormat="1" ht="17.100000000000001" customHeight="1" x14ac:dyDescent="0.15">
      <c r="A10" s="7">
        <v>16</v>
      </c>
      <c r="B10" s="8">
        <v>3971</v>
      </c>
      <c r="C10" s="9" t="s">
        <v>573</v>
      </c>
      <c r="D10" s="215" t="s">
        <v>492</v>
      </c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15"/>
      <c r="P10" s="16"/>
      <c r="Q10" s="16"/>
      <c r="R10" s="16"/>
      <c r="S10" s="16"/>
      <c r="T10" s="28"/>
      <c r="U10" s="28"/>
      <c r="V10" s="140"/>
      <c r="W10" s="16"/>
      <c r="X10" s="44"/>
      <c r="Y10" s="45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26"/>
      <c r="AN10" s="39"/>
      <c r="AO10" s="40"/>
      <c r="AP10" s="237" t="s">
        <v>521</v>
      </c>
      <c r="AQ10" s="238"/>
      <c r="AR10" s="239"/>
      <c r="AS10" s="177">
        <f>ROUND(L12*(1+AQ13),0)</f>
        <v>249</v>
      </c>
      <c r="AT10" s="29"/>
    </row>
    <row r="11" spans="1:47" s="147" customFormat="1" ht="17.100000000000001" customHeight="1" x14ac:dyDescent="0.15">
      <c r="A11" s="7">
        <v>16</v>
      </c>
      <c r="B11" s="8">
        <v>3972</v>
      </c>
      <c r="C11" s="9" t="s">
        <v>574</v>
      </c>
      <c r="D11" s="217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125"/>
      <c r="P11" s="19"/>
      <c r="Q11" s="20"/>
      <c r="R11" s="20"/>
      <c r="S11" s="20"/>
      <c r="T11" s="31"/>
      <c r="U11" s="31"/>
      <c r="V11" s="117"/>
      <c r="W11" s="117"/>
      <c r="X11" s="117"/>
      <c r="Y11" s="122"/>
      <c r="Z11" s="43" t="s">
        <v>1545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2" t="s">
        <v>1484</v>
      </c>
      <c r="AN11" s="222">
        <v>1</v>
      </c>
      <c r="AO11" s="223"/>
      <c r="AP11" s="237"/>
      <c r="AQ11" s="238"/>
      <c r="AR11" s="239"/>
      <c r="AS11" s="177">
        <f>ROUND(ROUND(L12*AN11,0)*(1+AQ13),0)</f>
        <v>249</v>
      </c>
      <c r="AT11" s="29"/>
    </row>
    <row r="12" spans="1:47" s="147" customFormat="1" ht="17.100000000000001" customHeight="1" x14ac:dyDescent="0.15">
      <c r="A12" s="7">
        <v>16</v>
      </c>
      <c r="B12" s="8">
        <v>3973</v>
      </c>
      <c r="C12" s="9" t="s">
        <v>373</v>
      </c>
      <c r="D12" s="55"/>
      <c r="E12" s="56"/>
      <c r="F12" s="56"/>
      <c r="G12" s="126"/>
      <c r="H12" s="127"/>
      <c r="I12" s="127"/>
      <c r="J12" s="127"/>
      <c r="K12" s="127"/>
      <c r="L12" s="221">
        <f>L9*2</f>
        <v>166</v>
      </c>
      <c r="M12" s="221"/>
      <c r="N12" s="14" t="s">
        <v>62</v>
      </c>
      <c r="O12" s="18"/>
      <c r="P12" s="90" t="s">
        <v>205</v>
      </c>
      <c r="Q12" s="91"/>
      <c r="R12" s="91"/>
      <c r="S12" s="91"/>
      <c r="T12" s="91"/>
      <c r="U12" s="91"/>
      <c r="V12" s="33"/>
      <c r="W12" s="24" t="s">
        <v>1484</v>
      </c>
      <c r="X12" s="219">
        <v>0.7</v>
      </c>
      <c r="Y12" s="220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26"/>
      <c r="AN12" s="39"/>
      <c r="AO12" s="40"/>
      <c r="AP12" s="237"/>
      <c r="AQ12" s="238"/>
      <c r="AR12" s="239"/>
      <c r="AS12" s="177">
        <f>ROUND(ROUND(L12*X12,0)*(1+$AQ$13),0)</f>
        <v>174</v>
      </c>
      <c r="AT12" s="29"/>
    </row>
    <row r="13" spans="1:47" s="147" customFormat="1" ht="17.100000000000001" customHeight="1" x14ac:dyDescent="0.15">
      <c r="A13" s="7">
        <v>16</v>
      </c>
      <c r="B13" s="8">
        <v>3975</v>
      </c>
      <c r="C13" s="9" t="s">
        <v>575</v>
      </c>
      <c r="D13" s="224" t="s">
        <v>493</v>
      </c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15"/>
      <c r="P13" s="16"/>
      <c r="Q13" s="16"/>
      <c r="R13" s="16"/>
      <c r="S13" s="16"/>
      <c r="T13" s="28"/>
      <c r="U13" s="28"/>
      <c r="V13" s="140"/>
      <c r="W13" s="16"/>
      <c r="X13" s="44"/>
      <c r="Y13" s="45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26"/>
      <c r="AN13" s="39"/>
      <c r="AO13" s="40"/>
      <c r="AP13" s="36" t="s">
        <v>1484</v>
      </c>
      <c r="AQ13" s="219">
        <v>0.5</v>
      </c>
      <c r="AR13" s="220"/>
      <c r="AS13" s="177">
        <f>ROUND(L15*(1+AQ13),0)</f>
        <v>374</v>
      </c>
      <c r="AT13" s="29"/>
    </row>
    <row r="14" spans="1:47" s="147" customFormat="1" ht="17.100000000000001" customHeight="1" x14ac:dyDescent="0.15">
      <c r="A14" s="7">
        <v>16</v>
      </c>
      <c r="B14" s="8">
        <v>3976</v>
      </c>
      <c r="C14" s="9" t="s">
        <v>576</v>
      </c>
      <c r="D14" s="226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125"/>
      <c r="P14" s="19"/>
      <c r="Q14" s="20"/>
      <c r="R14" s="20"/>
      <c r="S14" s="20"/>
      <c r="T14" s="31"/>
      <c r="U14" s="31"/>
      <c r="V14" s="117"/>
      <c r="W14" s="117"/>
      <c r="X14" s="117"/>
      <c r="Y14" s="122"/>
      <c r="Z14" s="43" t="s">
        <v>1545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2" t="s">
        <v>1484</v>
      </c>
      <c r="AN14" s="222">
        <v>1</v>
      </c>
      <c r="AO14" s="223"/>
      <c r="AR14" s="66" t="s">
        <v>516</v>
      </c>
      <c r="AS14" s="177">
        <f>ROUND(ROUND(L15*AN14,0)*(1+AQ13),0)</f>
        <v>374</v>
      </c>
      <c r="AT14" s="29"/>
    </row>
    <row r="15" spans="1:47" s="147" customFormat="1" ht="17.100000000000001" customHeight="1" x14ac:dyDescent="0.15">
      <c r="A15" s="7">
        <v>16</v>
      </c>
      <c r="B15" s="8">
        <v>3977</v>
      </c>
      <c r="C15" s="9" t="s">
        <v>374</v>
      </c>
      <c r="D15" s="55"/>
      <c r="E15" s="56"/>
      <c r="F15" s="56"/>
      <c r="G15" s="126"/>
      <c r="H15" s="127"/>
      <c r="I15" s="127"/>
      <c r="J15" s="127"/>
      <c r="K15" s="127"/>
      <c r="L15" s="221">
        <f>L9*3</f>
        <v>249</v>
      </c>
      <c r="M15" s="221"/>
      <c r="N15" s="14" t="s">
        <v>62</v>
      </c>
      <c r="O15" s="18"/>
      <c r="P15" s="90" t="s">
        <v>205</v>
      </c>
      <c r="Q15" s="91"/>
      <c r="R15" s="91"/>
      <c r="S15" s="91"/>
      <c r="T15" s="91"/>
      <c r="U15" s="91"/>
      <c r="V15" s="33"/>
      <c r="W15" s="24" t="s">
        <v>1484</v>
      </c>
      <c r="X15" s="219">
        <v>0.7</v>
      </c>
      <c r="Y15" s="220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26"/>
      <c r="AN15" s="39"/>
      <c r="AO15" s="40"/>
      <c r="AS15" s="177">
        <f>ROUND(ROUND(L15*X15,0)*(1+$AQ$13),0)</f>
        <v>261</v>
      </c>
      <c r="AT15" s="29"/>
    </row>
    <row r="16" spans="1:47" s="147" customFormat="1" ht="17.100000000000001" customHeight="1" x14ac:dyDescent="0.15">
      <c r="A16" s="7">
        <v>16</v>
      </c>
      <c r="B16" s="8">
        <v>3979</v>
      </c>
      <c r="C16" s="9" t="s">
        <v>577</v>
      </c>
      <c r="D16" s="224" t="s">
        <v>494</v>
      </c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15"/>
      <c r="P16" s="16"/>
      <c r="Q16" s="16"/>
      <c r="R16" s="16"/>
      <c r="S16" s="16"/>
      <c r="T16" s="28"/>
      <c r="U16" s="28"/>
      <c r="V16" s="140"/>
      <c r="W16" s="16"/>
      <c r="X16" s="44"/>
      <c r="Y16" s="45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26"/>
      <c r="AN16" s="39"/>
      <c r="AO16" s="40"/>
      <c r="AR16" s="118"/>
      <c r="AS16" s="177">
        <f>ROUND(L18*(1+AQ13),0)</f>
        <v>498</v>
      </c>
      <c r="AT16" s="29"/>
    </row>
    <row r="17" spans="1:46" s="147" customFormat="1" ht="17.100000000000001" customHeight="1" x14ac:dyDescent="0.15">
      <c r="A17" s="7">
        <v>16</v>
      </c>
      <c r="B17" s="8">
        <v>3980</v>
      </c>
      <c r="C17" s="9" t="s">
        <v>578</v>
      </c>
      <c r="D17" s="226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125"/>
      <c r="P17" s="19"/>
      <c r="Q17" s="20"/>
      <c r="R17" s="20"/>
      <c r="S17" s="20"/>
      <c r="T17" s="31"/>
      <c r="U17" s="31"/>
      <c r="V17" s="117"/>
      <c r="W17" s="117"/>
      <c r="X17" s="117"/>
      <c r="Y17" s="122"/>
      <c r="Z17" s="43" t="s">
        <v>1545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2" t="s">
        <v>1484</v>
      </c>
      <c r="AN17" s="222">
        <v>1</v>
      </c>
      <c r="AO17" s="223"/>
      <c r="AS17" s="177">
        <f>ROUND(ROUND(L18*AN17,0)*(1+AQ13),0)</f>
        <v>498</v>
      </c>
      <c r="AT17" s="29"/>
    </row>
    <row r="18" spans="1:46" s="147" customFormat="1" ht="17.100000000000001" customHeight="1" x14ac:dyDescent="0.15">
      <c r="A18" s="7">
        <v>16</v>
      </c>
      <c r="B18" s="8">
        <v>3981</v>
      </c>
      <c r="C18" s="9" t="s">
        <v>375</v>
      </c>
      <c r="D18" s="55"/>
      <c r="E18" s="56"/>
      <c r="F18" s="56"/>
      <c r="G18" s="126"/>
      <c r="H18" s="127"/>
      <c r="I18" s="127"/>
      <c r="J18" s="127"/>
      <c r="K18" s="127"/>
      <c r="L18" s="221">
        <f>L9*4</f>
        <v>332</v>
      </c>
      <c r="M18" s="221"/>
      <c r="N18" s="14" t="s">
        <v>62</v>
      </c>
      <c r="O18" s="18"/>
      <c r="P18" s="90" t="s">
        <v>205</v>
      </c>
      <c r="Q18" s="91"/>
      <c r="R18" s="91"/>
      <c r="S18" s="91"/>
      <c r="T18" s="91"/>
      <c r="U18" s="91"/>
      <c r="V18" s="33"/>
      <c r="W18" s="24" t="s">
        <v>1484</v>
      </c>
      <c r="X18" s="219">
        <v>0.7</v>
      </c>
      <c r="Y18" s="220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26"/>
      <c r="AN18" s="39"/>
      <c r="AO18" s="40"/>
      <c r="AP18" s="42"/>
      <c r="AQ18" s="37"/>
      <c r="AR18" s="38"/>
      <c r="AS18" s="177">
        <f>ROUND(ROUND(L18*X18,0)*(1+$AQ$13),0)</f>
        <v>348</v>
      </c>
      <c r="AT18" s="29"/>
    </row>
    <row r="19" spans="1:46" s="147" customFormat="1" ht="17.100000000000001" customHeight="1" x14ac:dyDescent="0.15">
      <c r="A19" s="7">
        <v>16</v>
      </c>
      <c r="B19" s="8">
        <v>3983</v>
      </c>
      <c r="C19" s="9" t="s">
        <v>579</v>
      </c>
      <c r="D19" s="224" t="s">
        <v>495</v>
      </c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15"/>
      <c r="P19" s="16"/>
      <c r="Q19" s="16"/>
      <c r="R19" s="16"/>
      <c r="S19" s="16"/>
      <c r="T19" s="28"/>
      <c r="U19" s="28"/>
      <c r="V19" s="140"/>
      <c r="W19" s="16"/>
      <c r="X19" s="44"/>
      <c r="Y19" s="45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26"/>
      <c r="AN19" s="39"/>
      <c r="AO19" s="40"/>
      <c r="AP19" s="42"/>
      <c r="AQ19" s="37"/>
      <c r="AR19" s="38"/>
      <c r="AS19" s="177">
        <f>ROUND(L21*(1+AQ13),0)</f>
        <v>623</v>
      </c>
      <c r="AT19" s="29"/>
    </row>
    <row r="20" spans="1:46" s="147" customFormat="1" ht="17.100000000000001" customHeight="1" x14ac:dyDescent="0.15">
      <c r="A20" s="7">
        <v>16</v>
      </c>
      <c r="B20" s="8">
        <v>3984</v>
      </c>
      <c r="C20" s="9" t="s">
        <v>580</v>
      </c>
      <c r="D20" s="226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125"/>
      <c r="P20" s="19"/>
      <c r="Q20" s="20"/>
      <c r="R20" s="20"/>
      <c r="S20" s="20"/>
      <c r="T20" s="31"/>
      <c r="U20" s="31"/>
      <c r="V20" s="117"/>
      <c r="W20" s="117"/>
      <c r="X20" s="117"/>
      <c r="Y20" s="122"/>
      <c r="Z20" s="43" t="s">
        <v>1545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2" t="s">
        <v>1484</v>
      </c>
      <c r="AN20" s="222">
        <v>1</v>
      </c>
      <c r="AO20" s="223"/>
      <c r="AP20" s="54"/>
      <c r="AQ20" s="27"/>
      <c r="AR20" s="48"/>
      <c r="AS20" s="177">
        <f>ROUND(ROUND(L21*AN20,0)*(1+AQ13),0)</f>
        <v>623</v>
      </c>
      <c r="AT20" s="29"/>
    </row>
    <row r="21" spans="1:46" s="147" customFormat="1" ht="17.100000000000001" customHeight="1" x14ac:dyDescent="0.15">
      <c r="A21" s="7">
        <v>16</v>
      </c>
      <c r="B21" s="8">
        <v>3985</v>
      </c>
      <c r="C21" s="9" t="s">
        <v>376</v>
      </c>
      <c r="D21" s="55"/>
      <c r="E21" s="56"/>
      <c r="F21" s="56"/>
      <c r="G21" s="126"/>
      <c r="H21" s="127"/>
      <c r="I21" s="127"/>
      <c r="J21" s="127"/>
      <c r="K21" s="127"/>
      <c r="L21" s="221">
        <f>L9*5</f>
        <v>415</v>
      </c>
      <c r="M21" s="221"/>
      <c r="N21" s="14" t="s">
        <v>62</v>
      </c>
      <c r="O21" s="18"/>
      <c r="P21" s="90" t="s">
        <v>205</v>
      </c>
      <c r="Q21" s="91"/>
      <c r="R21" s="91"/>
      <c r="S21" s="91"/>
      <c r="T21" s="91"/>
      <c r="U21" s="91"/>
      <c r="V21" s="33"/>
      <c r="W21" s="24" t="s">
        <v>1484</v>
      </c>
      <c r="X21" s="219">
        <v>0.7</v>
      </c>
      <c r="Y21" s="220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26"/>
      <c r="AN21" s="39"/>
      <c r="AO21" s="40"/>
      <c r="AP21" s="42"/>
      <c r="AQ21" s="37"/>
      <c r="AR21" s="38"/>
      <c r="AS21" s="177">
        <f>ROUND(ROUND(L21*X21,0)*(1+$AQ$13),0)</f>
        <v>437</v>
      </c>
      <c r="AT21" s="29"/>
    </row>
    <row r="22" spans="1:46" s="147" customFormat="1" ht="17.100000000000001" customHeight="1" x14ac:dyDescent="0.15">
      <c r="A22" s="7">
        <v>16</v>
      </c>
      <c r="B22" s="8">
        <v>3987</v>
      </c>
      <c r="C22" s="9" t="s">
        <v>581</v>
      </c>
      <c r="D22" s="224" t="s">
        <v>496</v>
      </c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15"/>
      <c r="P22" s="16"/>
      <c r="Q22" s="16"/>
      <c r="R22" s="16"/>
      <c r="S22" s="16"/>
      <c r="T22" s="28"/>
      <c r="U22" s="28"/>
      <c r="V22" s="140"/>
      <c r="W22" s="16"/>
      <c r="X22" s="44"/>
      <c r="Y22" s="45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26"/>
      <c r="AN22" s="39"/>
      <c r="AO22" s="40"/>
      <c r="AP22" s="152"/>
      <c r="AQ22" s="153"/>
      <c r="AR22" s="154"/>
      <c r="AS22" s="177">
        <f>ROUND(L24*(1+AQ13),0)</f>
        <v>747</v>
      </c>
      <c r="AT22" s="29"/>
    </row>
    <row r="23" spans="1:46" s="147" customFormat="1" ht="17.100000000000001" customHeight="1" x14ac:dyDescent="0.15">
      <c r="A23" s="7">
        <v>16</v>
      </c>
      <c r="B23" s="8">
        <v>3988</v>
      </c>
      <c r="C23" s="9" t="s">
        <v>582</v>
      </c>
      <c r="D23" s="226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125"/>
      <c r="P23" s="19"/>
      <c r="Q23" s="20"/>
      <c r="R23" s="20"/>
      <c r="S23" s="20"/>
      <c r="T23" s="31"/>
      <c r="U23" s="31"/>
      <c r="V23" s="117"/>
      <c r="W23" s="117"/>
      <c r="X23" s="117"/>
      <c r="Y23" s="122"/>
      <c r="Z23" s="43" t="s">
        <v>1545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2" t="s">
        <v>1484</v>
      </c>
      <c r="AN23" s="222">
        <v>1</v>
      </c>
      <c r="AO23" s="223"/>
      <c r="AP23" s="152"/>
      <c r="AQ23" s="153"/>
      <c r="AR23" s="154"/>
      <c r="AS23" s="177">
        <f>ROUND(ROUND(L24*AN23,0)*(1+AQ13),0)</f>
        <v>747</v>
      </c>
      <c r="AT23" s="29"/>
    </row>
    <row r="24" spans="1:46" s="147" customFormat="1" ht="17.100000000000001" customHeight="1" x14ac:dyDescent="0.15">
      <c r="A24" s="7">
        <v>16</v>
      </c>
      <c r="B24" s="8">
        <v>3989</v>
      </c>
      <c r="C24" s="9" t="s">
        <v>377</v>
      </c>
      <c r="D24" s="55"/>
      <c r="E24" s="56"/>
      <c r="F24" s="56"/>
      <c r="G24" s="126"/>
      <c r="H24" s="127"/>
      <c r="I24" s="127"/>
      <c r="J24" s="127"/>
      <c r="K24" s="127"/>
      <c r="L24" s="221">
        <f>L9*6</f>
        <v>498</v>
      </c>
      <c r="M24" s="221"/>
      <c r="N24" s="14" t="s">
        <v>62</v>
      </c>
      <c r="O24" s="18"/>
      <c r="P24" s="90" t="s">
        <v>205</v>
      </c>
      <c r="Q24" s="91"/>
      <c r="R24" s="91"/>
      <c r="S24" s="91"/>
      <c r="T24" s="91"/>
      <c r="U24" s="91"/>
      <c r="V24" s="33"/>
      <c r="W24" s="24" t="s">
        <v>1484</v>
      </c>
      <c r="X24" s="219">
        <v>0.7</v>
      </c>
      <c r="Y24" s="220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26"/>
      <c r="AN24" s="39"/>
      <c r="AO24" s="40"/>
      <c r="AP24" s="152"/>
      <c r="AQ24" s="153"/>
      <c r="AR24" s="154"/>
      <c r="AS24" s="177">
        <f>ROUND(ROUND(L24*X24,0)*(1+$AQ$13),0)</f>
        <v>524</v>
      </c>
      <c r="AT24" s="29"/>
    </row>
    <row r="25" spans="1:46" s="147" customFormat="1" ht="17.100000000000001" customHeight="1" x14ac:dyDescent="0.15">
      <c r="A25" s="7">
        <v>16</v>
      </c>
      <c r="B25" s="8">
        <v>3991</v>
      </c>
      <c r="C25" s="9" t="s">
        <v>583</v>
      </c>
      <c r="D25" s="224" t="s">
        <v>497</v>
      </c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15"/>
      <c r="P25" s="16"/>
      <c r="Q25" s="16"/>
      <c r="R25" s="16"/>
      <c r="S25" s="16"/>
      <c r="T25" s="28"/>
      <c r="U25" s="28"/>
      <c r="V25" s="140"/>
      <c r="W25" s="16"/>
      <c r="X25" s="44"/>
      <c r="Y25" s="45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26"/>
      <c r="AN25" s="39"/>
      <c r="AO25" s="40"/>
      <c r="AP25" s="155"/>
      <c r="AQ25" s="116"/>
      <c r="AR25" s="118"/>
      <c r="AS25" s="177">
        <f>ROUND(L27*(1+AQ13),0)</f>
        <v>872</v>
      </c>
      <c r="AT25" s="29"/>
    </row>
    <row r="26" spans="1:46" s="147" customFormat="1" ht="17.100000000000001" customHeight="1" x14ac:dyDescent="0.15">
      <c r="A26" s="7">
        <v>16</v>
      </c>
      <c r="B26" s="8">
        <v>3992</v>
      </c>
      <c r="C26" s="9" t="s">
        <v>584</v>
      </c>
      <c r="D26" s="226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125"/>
      <c r="P26" s="19"/>
      <c r="Q26" s="20"/>
      <c r="R26" s="20"/>
      <c r="S26" s="20"/>
      <c r="T26" s="31"/>
      <c r="U26" s="31"/>
      <c r="V26" s="117"/>
      <c r="W26" s="117"/>
      <c r="X26" s="117"/>
      <c r="Y26" s="122"/>
      <c r="Z26" s="43" t="s">
        <v>1545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2" t="s">
        <v>1484</v>
      </c>
      <c r="AN26" s="222">
        <v>1</v>
      </c>
      <c r="AO26" s="223"/>
      <c r="AP26" s="42"/>
      <c r="AQ26" s="37"/>
      <c r="AR26" s="38"/>
      <c r="AS26" s="177">
        <f>ROUND(ROUND(L27*AN26,0)*(1+AQ13),0)</f>
        <v>872</v>
      </c>
      <c r="AT26" s="29"/>
    </row>
    <row r="27" spans="1:46" s="147" customFormat="1" ht="17.100000000000001" customHeight="1" x14ac:dyDescent="0.15">
      <c r="A27" s="7">
        <v>16</v>
      </c>
      <c r="B27" s="8">
        <v>3993</v>
      </c>
      <c r="C27" s="9" t="s">
        <v>378</v>
      </c>
      <c r="D27" s="55"/>
      <c r="E27" s="56"/>
      <c r="F27" s="56"/>
      <c r="G27" s="126"/>
      <c r="H27" s="127"/>
      <c r="I27" s="127"/>
      <c r="J27" s="127"/>
      <c r="K27" s="127"/>
      <c r="L27" s="221">
        <f>L9*7</f>
        <v>581</v>
      </c>
      <c r="M27" s="221"/>
      <c r="N27" s="14" t="s">
        <v>62</v>
      </c>
      <c r="O27" s="18"/>
      <c r="P27" s="90" t="s">
        <v>205</v>
      </c>
      <c r="Q27" s="91"/>
      <c r="R27" s="91"/>
      <c r="S27" s="91"/>
      <c r="T27" s="91"/>
      <c r="U27" s="91"/>
      <c r="V27" s="33"/>
      <c r="W27" s="24" t="s">
        <v>1484</v>
      </c>
      <c r="X27" s="219">
        <v>0.7</v>
      </c>
      <c r="Y27" s="220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26"/>
      <c r="AN27" s="39"/>
      <c r="AO27" s="40"/>
      <c r="AP27" s="54"/>
      <c r="AQ27" s="27"/>
      <c r="AR27" s="48"/>
      <c r="AS27" s="177">
        <f>ROUND(ROUND(L27*X27,0)*(1+$AQ$13),0)</f>
        <v>611</v>
      </c>
      <c r="AT27" s="29"/>
    </row>
    <row r="28" spans="1:46" s="147" customFormat="1" ht="17.100000000000001" customHeight="1" x14ac:dyDescent="0.15">
      <c r="A28" s="7">
        <v>16</v>
      </c>
      <c r="B28" s="8">
        <v>3995</v>
      </c>
      <c r="C28" s="9" t="s">
        <v>585</v>
      </c>
      <c r="D28" s="224" t="s">
        <v>498</v>
      </c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15"/>
      <c r="P28" s="16"/>
      <c r="Q28" s="16"/>
      <c r="R28" s="16"/>
      <c r="S28" s="16"/>
      <c r="T28" s="28"/>
      <c r="U28" s="28"/>
      <c r="V28" s="140"/>
      <c r="W28" s="16"/>
      <c r="X28" s="44"/>
      <c r="Y28" s="45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26"/>
      <c r="AN28" s="39"/>
      <c r="AO28" s="40"/>
      <c r="AP28" s="54"/>
      <c r="AQ28" s="27"/>
      <c r="AR28" s="48"/>
      <c r="AS28" s="177">
        <f>ROUND(L30*(1+AQ13),0)</f>
        <v>996</v>
      </c>
      <c r="AT28" s="29"/>
    </row>
    <row r="29" spans="1:46" s="147" customFormat="1" ht="17.100000000000001" customHeight="1" x14ac:dyDescent="0.15">
      <c r="A29" s="7">
        <v>16</v>
      </c>
      <c r="B29" s="8">
        <v>3996</v>
      </c>
      <c r="C29" s="9" t="s">
        <v>586</v>
      </c>
      <c r="D29" s="226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125"/>
      <c r="P29" s="19"/>
      <c r="Q29" s="20"/>
      <c r="R29" s="20"/>
      <c r="S29" s="20"/>
      <c r="T29" s="31"/>
      <c r="U29" s="31"/>
      <c r="V29" s="117"/>
      <c r="W29" s="117"/>
      <c r="X29" s="117"/>
      <c r="Y29" s="122"/>
      <c r="Z29" s="43" t="s">
        <v>1545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2" t="s">
        <v>1484</v>
      </c>
      <c r="AN29" s="222">
        <v>1</v>
      </c>
      <c r="AO29" s="223"/>
      <c r="AP29" s="61"/>
      <c r="AQ29" s="62"/>
      <c r="AR29" s="63"/>
      <c r="AS29" s="177">
        <f>ROUND(ROUND(L30*AN29,0)*(1+AQ13),0)</f>
        <v>996</v>
      </c>
      <c r="AT29" s="29"/>
    </row>
    <row r="30" spans="1:46" s="147" customFormat="1" ht="17.100000000000001" customHeight="1" x14ac:dyDescent="0.15">
      <c r="A30" s="7">
        <v>16</v>
      </c>
      <c r="B30" s="8">
        <v>3997</v>
      </c>
      <c r="C30" s="9" t="s">
        <v>379</v>
      </c>
      <c r="D30" s="55"/>
      <c r="E30" s="56"/>
      <c r="F30" s="56"/>
      <c r="G30" s="126"/>
      <c r="H30" s="127"/>
      <c r="I30" s="127"/>
      <c r="J30" s="127"/>
      <c r="K30" s="127"/>
      <c r="L30" s="221">
        <f>L9*8</f>
        <v>664</v>
      </c>
      <c r="M30" s="221"/>
      <c r="N30" s="14" t="s">
        <v>62</v>
      </c>
      <c r="O30" s="18"/>
      <c r="P30" s="90" t="s">
        <v>205</v>
      </c>
      <c r="Q30" s="91"/>
      <c r="R30" s="91"/>
      <c r="S30" s="91"/>
      <c r="T30" s="91"/>
      <c r="U30" s="91"/>
      <c r="V30" s="33"/>
      <c r="W30" s="24" t="s">
        <v>1484</v>
      </c>
      <c r="X30" s="219">
        <v>0.7</v>
      </c>
      <c r="Y30" s="220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26"/>
      <c r="AN30" s="39"/>
      <c r="AO30" s="40"/>
      <c r="AP30" s="61"/>
      <c r="AQ30" s="62"/>
      <c r="AR30" s="63"/>
      <c r="AS30" s="177">
        <f>ROUND(ROUND(L30*X30,0)*(1+$AQ$13),0)</f>
        <v>698</v>
      </c>
      <c r="AT30" s="29"/>
    </row>
    <row r="31" spans="1:46" s="147" customFormat="1" ht="17.100000000000001" customHeight="1" x14ac:dyDescent="0.15">
      <c r="A31" s="7">
        <v>16</v>
      </c>
      <c r="B31" s="8">
        <v>3999</v>
      </c>
      <c r="C31" s="9" t="s">
        <v>587</v>
      </c>
      <c r="D31" s="224" t="s">
        <v>533</v>
      </c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15"/>
      <c r="P31" s="16"/>
      <c r="Q31" s="16"/>
      <c r="R31" s="16"/>
      <c r="S31" s="16"/>
      <c r="T31" s="28"/>
      <c r="U31" s="28"/>
      <c r="V31" s="140"/>
      <c r="W31" s="16"/>
      <c r="X31" s="44"/>
      <c r="Y31" s="45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26"/>
      <c r="AN31" s="39"/>
      <c r="AO31" s="40"/>
      <c r="AP31" s="61"/>
      <c r="AQ31" s="62"/>
      <c r="AR31" s="63"/>
      <c r="AS31" s="177">
        <f>ROUND(L33*(1+AQ13),0)</f>
        <v>1121</v>
      </c>
      <c r="AT31" s="29"/>
    </row>
    <row r="32" spans="1:46" s="147" customFormat="1" ht="17.100000000000001" customHeight="1" x14ac:dyDescent="0.15">
      <c r="A32" s="7">
        <v>16</v>
      </c>
      <c r="B32" s="8">
        <v>4000</v>
      </c>
      <c r="C32" s="9" t="s">
        <v>588</v>
      </c>
      <c r="D32" s="226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125"/>
      <c r="P32" s="19"/>
      <c r="Q32" s="20"/>
      <c r="R32" s="20"/>
      <c r="S32" s="20"/>
      <c r="T32" s="31"/>
      <c r="U32" s="31"/>
      <c r="V32" s="117"/>
      <c r="W32" s="117"/>
      <c r="X32" s="117"/>
      <c r="Y32" s="122"/>
      <c r="Z32" s="43" t="s">
        <v>1545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2" t="s">
        <v>1484</v>
      </c>
      <c r="AN32" s="222">
        <v>1</v>
      </c>
      <c r="AO32" s="223"/>
      <c r="AP32" s="36"/>
      <c r="AQ32" s="27"/>
      <c r="AR32" s="48"/>
      <c r="AS32" s="177">
        <f>ROUND(ROUND(L33*AN32,0)*(1+AQ13),0)</f>
        <v>1121</v>
      </c>
      <c r="AT32" s="29"/>
    </row>
    <row r="33" spans="1:46" s="147" customFormat="1" ht="16.5" customHeight="1" x14ac:dyDescent="0.15">
      <c r="A33" s="7">
        <v>16</v>
      </c>
      <c r="B33" s="8">
        <v>4001</v>
      </c>
      <c r="C33" s="9" t="s">
        <v>380</v>
      </c>
      <c r="D33" s="55"/>
      <c r="E33" s="56"/>
      <c r="F33" s="56"/>
      <c r="G33" s="126"/>
      <c r="H33" s="127"/>
      <c r="I33" s="127"/>
      <c r="J33" s="127"/>
      <c r="K33" s="127"/>
      <c r="L33" s="221">
        <f>L9*9</f>
        <v>747</v>
      </c>
      <c r="M33" s="221"/>
      <c r="N33" s="14" t="s">
        <v>62</v>
      </c>
      <c r="O33" s="18"/>
      <c r="P33" s="90" t="s">
        <v>205</v>
      </c>
      <c r="Q33" s="91"/>
      <c r="R33" s="91"/>
      <c r="S33" s="91"/>
      <c r="T33" s="91"/>
      <c r="U33" s="91"/>
      <c r="V33" s="33"/>
      <c r="W33" s="24" t="s">
        <v>1484</v>
      </c>
      <c r="X33" s="219">
        <v>0.7</v>
      </c>
      <c r="Y33" s="220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26"/>
      <c r="AN33" s="39"/>
      <c r="AO33" s="40"/>
      <c r="AP33" s="155"/>
      <c r="AQ33" s="116"/>
      <c r="AR33" s="118"/>
      <c r="AS33" s="177">
        <f>ROUND(ROUND(L33*X33,0)*(1+$AQ$13),0)</f>
        <v>785</v>
      </c>
      <c r="AT33" s="29"/>
    </row>
    <row r="34" spans="1:46" s="147" customFormat="1" ht="17.100000000000001" customHeight="1" x14ac:dyDescent="0.15">
      <c r="A34" s="7">
        <v>16</v>
      </c>
      <c r="B34" s="8">
        <v>4003</v>
      </c>
      <c r="C34" s="9" t="s">
        <v>589</v>
      </c>
      <c r="D34" s="224" t="s">
        <v>534</v>
      </c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15"/>
      <c r="P34" s="16"/>
      <c r="Q34" s="16"/>
      <c r="R34" s="16"/>
      <c r="S34" s="16"/>
      <c r="T34" s="28"/>
      <c r="U34" s="28"/>
      <c r="V34" s="140"/>
      <c r="W34" s="16"/>
      <c r="X34" s="44"/>
      <c r="Y34" s="45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26"/>
      <c r="AN34" s="39"/>
      <c r="AO34" s="40"/>
      <c r="AP34" s="155"/>
      <c r="AQ34" s="116"/>
      <c r="AR34" s="118"/>
      <c r="AS34" s="177">
        <f>ROUND(L36*(1+AQ13),0)</f>
        <v>1245</v>
      </c>
      <c r="AT34" s="29"/>
    </row>
    <row r="35" spans="1:46" s="147" customFormat="1" ht="17.100000000000001" customHeight="1" x14ac:dyDescent="0.15">
      <c r="A35" s="7">
        <v>16</v>
      </c>
      <c r="B35" s="8">
        <v>4004</v>
      </c>
      <c r="C35" s="9" t="s">
        <v>590</v>
      </c>
      <c r="D35" s="226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125"/>
      <c r="P35" s="19"/>
      <c r="Q35" s="20"/>
      <c r="R35" s="20"/>
      <c r="S35" s="20"/>
      <c r="T35" s="31"/>
      <c r="U35" s="31"/>
      <c r="V35" s="117"/>
      <c r="W35" s="117"/>
      <c r="X35" s="117"/>
      <c r="Y35" s="122"/>
      <c r="Z35" s="43" t="s">
        <v>1545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2" t="s">
        <v>1484</v>
      </c>
      <c r="AN35" s="222">
        <v>1</v>
      </c>
      <c r="AO35" s="223"/>
      <c r="AP35" s="155"/>
      <c r="AQ35" s="116"/>
      <c r="AR35" s="118"/>
      <c r="AS35" s="177">
        <f>ROUND(ROUND(L36*AN35,0)*(1+AQ13),0)</f>
        <v>1245</v>
      </c>
      <c r="AT35" s="29"/>
    </row>
    <row r="36" spans="1:46" s="147" customFormat="1" ht="17.100000000000001" customHeight="1" x14ac:dyDescent="0.15">
      <c r="A36" s="7">
        <v>16</v>
      </c>
      <c r="B36" s="8">
        <v>4005</v>
      </c>
      <c r="C36" s="9" t="s">
        <v>381</v>
      </c>
      <c r="D36" s="55"/>
      <c r="E36" s="56"/>
      <c r="F36" s="56"/>
      <c r="G36" s="126"/>
      <c r="H36" s="127"/>
      <c r="I36" s="127"/>
      <c r="J36" s="127"/>
      <c r="K36" s="127"/>
      <c r="L36" s="221">
        <f>L9*10</f>
        <v>830</v>
      </c>
      <c r="M36" s="221"/>
      <c r="N36" s="14" t="s">
        <v>62</v>
      </c>
      <c r="O36" s="18"/>
      <c r="P36" s="90" t="s">
        <v>205</v>
      </c>
      <c r="Q36" s="91"/>
      <c r="R36" s="91"/>
      <c r="S36" s="91"/>
      <c r="T36" s="91"/>
      <c r="U36" s="91"/>
      <c r="V36" s="33"/>
      <c r="W36" s="24" t="s">
        <v>1484</v>
      </c>
      <c r="X36" s="219">
        <v>0.7</v>
      </c>
      <c r="Y36" s="220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26"/>
      <c r="AN36" s="39"/>
      <c r="AO36" s="40"/>
      <c r="AP36" s="155"/>
      <c r="AQ36" s="116"/>
      <c r="AR36" s="118"/>
      <c r="AS36" s="177">
        <f>ROUND(ROUND(L36*X36,0)*(1+$AQ$13),0)</f>
        <v>872</v>
      </c>
      <c r="AT36" s="29"/>
    </row>
    <row r="37" spans="1:46" s="147" customFormat="1" ht="17.100000000000001" customHeight="1" x14ac:dyDescent="0.15">
      <c r="A37" s="7">
        <v>16</v>
      </c>
      <c r="B37" s="8">
        <v>4007</v>
      </c>
      <c r="C37" s="9" t="s">
        <v>591</v>
      </c>
      <c r="D37" s="224" t="s">
        <v>535</v>
      </c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15"/>
      <c r="P37" s="16"/>
      <c r="Q37" s="16"/>
      <c r="R37" s="16"/>
      <c r="S37" s="16"/>
      <c r="T37" s="28"/>
      <c r="U37" s="28"/>
      <c r="V37" s="140"/>
      <c r="W37" s="16"/>
      <c r="X37" s="44"/>
      <c r="Y37" s="45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26"/>
      <c r="AN37" s="39"/>
      <c r="AO37" s="40"/>
      <c r="AP37" s="54"/>
      <c r="AQ37" s="27"/>
      <c r="AR37" s="48"/>
      <c r="AS37" s="177">
        <f>ROUND(L39*(1+AQ13),0)</f>
        <v>1370</v>
      </c>
      <c r="AT37" s="29"/>
    </row>
    <row r="38" spans="1:46" s="147" customFormat="1" ht="17.100000000000001" customHeight="1" x14ac:dyDescent="0.15">
      <c r="A38" s="7">
        <v>16</v>
      </c>
      <c r="B38" s="8">
        <v>4008</v>
      </c>
      <c r="C38" s="9" t="s">
        <v>592</v>
      </c>
      <c r="D38" s="226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125"/>
      <c r="P38" s="19"/>
      <c r="Q38" s="20"/>
      <c r="R38" s="20"/>
      <c r="S38" s="20"/>
      <c r="T38" s="31"/>
      <c r="U38" s="31"/>
      <c r="V38" s="117"/>
      <c r="W38" s="117"/>
      <c r="X38" s="117"/>
      <c r="Y38" s="122"/>
      <c r="Z38" s="43" t="s">
        <v>1545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2" t="s">
        <v>1484</v>
      </c>
      <c r="AN38" s="222">
        <v>1</v>
      </c>
      <c r="AO38" s="223"/>
      <c r="AP38" s="42"/>
      <c r="AQ38" s="37"/>
      <c r="AR38" s="38"/>
      <c r="AS38" s="177">
        <f>ROUND(ROUND(L39*AN38,0)*(1+AQ13),0)</f>
        <v>1370</v>
      </c>
      <c r="AT38" s="29"/>
    </row>
    <row r="39" spans="1:46" s="147" customFormat="1" ht="17.100000000000001" customHeight="1" x14ac:dyDescent="0.15">
      <c r="A39" s="7">
        <v>16</v>
      </c>
      <c r="B39" s="8">
        <v>4009</v>
      </c>
      <c r="C39" s="9" t="s">
        <v>382</v>
      </c>
      <c r="D39" s="55"/>
      <c r="E39" s="56"/>
      <c r="F39" s="56"/>
      <c r="G39" s="126"/>
      <c r="H39" s="127"/>
      <c r="I39" s="127"/>
      <c r="J39" s="127"/>
      <c r="K39" s="127"/>
      <c r="L39" s="221">
        <f>L9*11</f>
        <v>913</v>
      </c>
      <c r="M39" s="221"/>
      <c r="N39" s="14" t="s">
        <v>62</v>
      </c>
      <c r="O39" s="18"/>
      <c r="P39" s="90" t="s">
        <v>205</v>
      </c>
      <c r="Q39" s="91"/>
      <c r="R39" s="91"/>
      <c r="S39" s="91"/>
      <c r="T39" s="91"/>
      <c r="U39" s="91"/>
      <c r="V39" s="33"/>
      <c r="W39" s="24" t="s">
        <v>1484</v>
      </c>
      <c r="X39" s="219">
        <v>0.7</v>
      </c>
      <c r="Y39" s="220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26"/>
      <c r="AN39" s="39"/>
      <c r="AO39" s="40"/>
      <c r="AP39" s="54"/>
      <c r="AQ39" s="27"/>
      <c r="AR39" s="48"/>
      <c r="AS39" s="177">
        <f>ROUND(ROUND(L39*X39,0)*(1+$AQ$13),0)</f>
        <v>959</v>
      </c>
      <c r="AT39" s="29"/>
    </row>
    <row r="40" spans="1:46" s="147" customFormat="1" ht="17.100000000000001" customHeight="1" x14ac:dyDescent="0.15">
      <c r="A40" s="7">
        <v>16</v>
      </c>
      <c r="B40" s="8">
        <v>4011</v>
      </c>
      <c r="C40" s="9" t="s">
        <v>593</v>
      </c>
      <c r="D40" s="224" t="s">
        <v>536</v>
      </c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15"/>
      <c r="P40" s="16"/>
      <c r="Q40" s="16"/>
      <c r="R40" s="16"/>
      <c r="S40" s="16"/>
      <c r="T40" s="28"/>
      <c r="U40" s="28"/>
      <c r="V40" s="140"/>
      <c r="W40" s="16"/>
      <c r="X40" s="44"/>
      <c r="Y40" s="45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26"/>
      <c r="AN40" s="39"/>
      <c r="AO40" s="40"/>
      <c r="AP40" s="54"/>
      <c r="AQ40" s="27"/>
      <c r="AR40" s="48"/>
      <c r="AS40" s="177">
        <f>ROUND(L42*(1+AQ13),0)</f>
        <v>1494</v>
      </c>
      <c r="AT40" s="29"/>
    </row>
    <row r="41" spans="1:46" s="147" customFormat="1" ht="17.100000000000001" customHeight="1" x14ac:dyDescent="0.15">
      <c r="A41" s="7">
        <v>16</v>
      </c>
      <c r="B41" s="8">
        <v>4012</v>
      </c>
      <c r="C41" s="9" t="s">
        <v>594</v>
      </c>
      <c r="D41" s="226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125"/>
      <c r="P41" s="19"/>
      <c r="Q41" s="20"/>
      <c r="R41" s="20"/>
      <c r="S41" s="20"/>
      <c r="T41" s="31"/>
      <c r="U41" s="31"/>
      <c r="V41" s="117"/>
      <c r="W41" s="117"/>
      <c r="X41" s="117"/>
      <c r="Y41" s="122"/>
      <c r="Z41" s="43" t="s">
        <v>1545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2" t="s">
        <v>1484</v>
      </c>
      <c r="AN41" s="222">
        <v>1</v>
      </c>
      <c r="AO41" s="223"/>
      <c r="AP41" s="36"/>
      <c r="AQ41" s="37"/>
      <c r="AR41" s="38"/>
      <c r="AS41" s="177">
        <f>ROUND(ROUND(L42*AN41,0)*(1+AQ13),0)</f>
        <v>1494</v>
      </c>
      <c r="AT41" s="29"/>
    </row>
    <row r="42" spans="1:46" s="147" customFormat="1" ht="17.100000000000001" customHeight="1" x14ac:dyDescent="0.15">
      <c r="A42" s="7">
        <v>16</v>
      </c>
      <c r="B42" s="8">
        <v>4013</v>
      </c>
      <c r="C42" s="9" t="s">
        <v>383</v>
      </c>
      <c r="D42" s="55"/>
      <c r="E42" s="56"/>
      <c r="F42" s="56"/>
      <c r="G42" s="126"/>
      <c r="H42" s="127"/>
      <c r="I42" s="127"/>
      <c r="J42" s="127"/>
      <c r="K42" s="127"/>
      <c r="L42" s="221">
        <f>L9*12</f>
        <v>996</v>
      </c>
      <c r="M42" s="221"/>
      <c r="N42" s="14" t="s">
        <v>62</v>
      </c>
      <c r="O42" s="18"/>
      <c r="P42" s="90" t="s">
        <v>205</v>
      </c>
      <c r="Q42" s="91"/>
      <c r="R42" s="91"/>
      <c r="S42" s="91"/>
      <c r="T42" s="91"/>
      <c r="U42" s="91"/>
      <c r="V42" s="33"/>
      <c r="W42" s="24" t="s">
        <v>1484</v>
      </c>
      <c r="X42" s="219">
        <v>0.7</v>
      </c>
      <c r="Y42" s="220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26"/>
      <c r="AN42" s="39"/>
      <c r="AO42" s="40"/>
      <c r="AP42" s="155"/>
      <c r="AQ42" s="116"/>
      <c r="AR42" s="118"/>
      <c r="AS42" s="177">
        <f>ROUND(ROUND(L42*X42,0)*(1+$AQ$13),0)</f>
        <v>1046</v>
      </c>
      <c r="AT42" s="29"/>
    </row>
    <row r="43" spans="1:46" s="147" customFormat="1" ht="17.100000000000001" customHeight="1" x14ac:dyDescent="0.15">
      <c r="A43" s="7">
        <v>16</v>
      </c>
      <c r="B43" s="8">
        <v>4015</v>
      </c>
      <c r="C43" s="9" t="s">
        <v>595</v>
      </c>
      <c r="D43" s="224" t="s">
        <v>537</v>
      </c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15"/>
      <c r="P43" s="16"/>
      <c r="Q43" s="16"/>
      <c r="R43" s="16"/>
      <c r="S43" s="16"/>
      <c r="T43" s="28"/>
      <c r="U43" s="28"/>
      <c r="V43" s="140"/>
      <c r="W43" s="16"/>
      <c r="X43" s="44"/>
      <c r="Y43" s="45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26"/>
      <c r="AN43" s="39"/>
      <c r="AO43" s="40"/>
      <c r="AP43" s="155"/>
      <c r="AQ43" s="116"/>
      <c r="AR43" s="118"/>
      <c r="AS43" s="177">
        <f>ROUND(L45*(1+AQ13),0)</f>
        <v>1619</v>
      </c>
      <c r="AT43" s="29"/>
    </row>
    <row r="44" spans="1:46" s="147" customFormat="1" ht="17.100000000000001" customHeight="1" x14ac:dyDescent="0.15">
      <c r="A44" s="7">
        <v>16</v>
      </c>
      <c r="B44" s="8">
        <v>4016</v>
      </c>
      <c r="C44" s="9" t="s">
        <v>596</v>
      </c>
      <c r="D44" s="226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125"/>
      <c r="P44" s="19"/>
      <c r="Q44" s="20"/>
      <c r="R44" s="20"/>
      <c r="S44" s="20"/>
      <c r="T44" s="31"/>
      <c r="U44" s="31"/>
      <c r="V44" s="117"/>
      <c r="W44" s="117"/>
      <c r="X44" s="117"/>
      <c r="Y44" s="122"/>
      <c r="Z44" s="43" t="s">
        <v>1545</v>
      </c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2" t="s">
        <v>1484</v>
      </c>
      <c r="AN44" s="222">
        <v>1</v>
      </c>
      <c r="AO44" s="223"/>
      <c r="AP44" s="155"/>
      <c r="AQ44" s="116"/>
      <c r="AR44" s="118"/>
      <c r="AS44" s="178">
        <f>ROUND(ROUND(L45*AN44,0)*(1+AQ13),0)</f>
        <v>1619</v>
      </c>
      <c r="AT44" s="29"/>
    </row>
    <row r="45" spans="1:46" s="147" customFormat="1" ht="17.100000000000001" customHeight="1" x14ac:dyDescent="0.15">
      <c r="A45" s="7">
        <v>16</v>
      </c>
      <c r="B45" s="8">
        <v>4017</v>
      </c>
      <c r="C45" s="9" t="s">
        <v>384</v>
      </c>
      <c r="D45" s="57"/>
      <c r="E45" s="58"/>
      <c r="F45" s="58"/>
      <c r="G45" s="128"/>
      <c r="H45" s="129"/>
      <c r="I45" s="129"/>
      <c r="J45" s="129"/>
      <c r="K45" s="129"/>
      <c r="L45" s="230">
        <f>L9*13</f>
        <v>1079</v>
      </c>
      <c r="M45" s="230"/>
      <c r="N45" s="20" t="s">
        <v>62</v>
      </c>
      <c r="O45" s="21"/>
      <c r="P45" s="107" t="s">
        <v>205</v>
      </c>
      <c r="Q45" s="108"/>
      <c r="R45" s="108"/>
      <c r="S45" s="108"/>
      <c r="T45" s="108"/>
      <c r="U45" s="108"/>
      <c r="V45" s="109"/>
      <c r="W45" s="26" t="s">
        <v>1484</v>
      </c>
      <c r="X45" s="228">
        <v>0.7</v>
      </c>
      <c r="Y45" s="229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26"/>
      <c r="AN45" s="39"/>
      <c r="AO45" s="40"/>
      <c r="AP45" s="119"/>
      <c r="AQ45" s="117"/>
      <c r="AR45" s="122"/>
      <c r="AS45" s="178">
        <f>ROUND(ROUND(L45*X45,0)*(1+$AQ$13),0)</f>
        <v>1133</v>
      </c>
      <c r="AT45" s="41"/>
    </row>
    <row r="46" spans="1:46" ht="17.100000000000001" customHeight="1" x14ac:dyDescent="0.15">
      <c r="A46" s="1"/>
      <c r="M46" s="65"/>
      <c r="AP46" s="116"/>
      <c r="AQ46" s="116"/>
      <c r="AR46" s="116"/>
    </row>
    <row r="47" spans="1:46" ht="17.100000000000001" customHeight="1" x14ac:dyDescent="0.15">
      <c r="A47" s="1"/>
      <c r="L47" s="141"/>
      <c r="M47" s="141"/>
      <c r="N47" s="141"/>
      <c r="O47" s="142"/>
      <c r="P47" s="142"/>
      <c r="R47" s="142"/>
      <c r="S47" s="142"/>
      <c r="U47" s="141"/>
      <c r="V47" s="141"/>
      <c r="X47" s="141"/>
      <c r="Y47" s="141"/>
      <c r="AJ47" s="116"/>
      <c r="AK47" s="116"/>
      <c r="AL47" s="116"/>
    </row>
    <row r="48" spans="1:46" s="147" customFormat="1" ht="17.100000000000001" customHeight="1" x14ac:dyDescent="0.15">
      <c r="A48" s="25"/>
      <c r="B48" s="25"/>
      <c r="C48" s="14"/>
      <c r="D48" s="14"/>
      <c r="E48" s="14"/>
      <c r="F48" s="14"/>
      <c r="G48" s="14"/>
      <c r="H48" s="14"/>
      <c r="I48" s="32"/>
      <c r="J48" s="32"/>
      <c r="K48" s="14"/>
      <c r="L48" s="14"/>
      <c r="M48" s="14"/>
      <c r="N48" s="14"/>
      <c r="O48" s="24"/>
      <c r="P48" s="24"/>
      <c r="Q48" s="14"/>
      <c r="R48" s="27"/>
      <c r="S48" s="30"/>
      <c r="T48" s="14"/>
      <c r="U48" s="14"/>
      <c r="V48" s="14"/>
      <c r="W48" s="27"/>
      <c r="X48" s="30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116"/>
      <c r="AK48" s="116"/>
      <c r="AL48" s="116"/>
      <c r="AM48" s="34"/>
      <c r="AN48" s="116"/>
    </row>
    <row r="49" spans="1:40" s="147" customFormat="1" ht="17.100000000000001" customHeight="1" x14ac:dyDescent="0.15">
      <c r="A49" s="25"/>
      <c r="B49" s="2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24"/>
      <c r="P49" s="24"/>
      <c r="Q49" s="14"/>
      <c r="R49" s="24"/>
      <c r="S49" s="30"/>
      <c r="T49" s="14"/>
      <c r="U49" s="14"/>
      <c r="V49" s="14"/>
      <c r="W49" s="27"/>
      <c r="X49" s="30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116"/>
      <c r="AK49" s="116"/>
      <c r="AL49" s="116"/>
      <c r="AM49" s="34"/>
      <c r="AN49" s="116"/>
    </row>
    <row r="50" spans="1:40" s="147" customFormat="1" ht="17.100000000000001" customHeight="1" x14ac:dyDescent="0.15">
      <c r="A50" s="25"/>
      <c r="B50" s="2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24"/>
      <c r="P50" s="24"/>
      <c r="Q50" s="14"/>
      <c r="R50" s="24"/>
      <c r="S50" s="30"/>
      <c r="T50" s="14"/>
      <c r="U50" s="14"/>
      <c r="V50" s="14"/>
      <c r="W50" s="13"/>
      <c r="X50" s="13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16"/>
      <c r="AK50" s="116"/>
      <c r="AL50" s="116"/>
      <c r="AM50" s="34"/>
      <c r="AN50" s="116"/>
    </row>
    <row r="51" spans="1:40" s="147" customFormat="1" ht="17.100000000000001" customHeight="1" x14ac:dyDescent="0.15">
      <c r="A51" s="25"/>
      <c r="B51" s="2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35"/>
      <c r="O51" s="150"/>
      <c r="P51" s="150"/>
      <c r="Q51" s="116"/>
      <c r="R51" s="150"/>
      <c r="S51" s="30"/>
      <c r="T51" s="14"/>
      <c r="U51" s="14"/>
      <c r="V51" s="14"/>
      <c r="W51" s="27"/>
      <c r="X51" s="30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116"/>
      <c r="AK51" s="116"/>
      <c r="AL51" s="116"/>
      <c r="AM51" s="34"/>
      <c r="AN51" s="116"/>
    </row>
    <row r="52" spans="1:40" s="147" customFormat="1" ht="17.100000000000001" customHeight="1" x14ac:dyDescent="0.15">
      <c r="A52" s="25"/>
      <c r="B52" s="2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24"/>
      <c r="O52" s="27"/>
      <c r="P52" s="30"/>
      <c r="Q52" s="14"/>
      <c r="R52" s="24"/>
      <c r="S52" s="30"/>
      <c r="T52" s="14"/>
      <c r="U52" s="14"/>
      <c r="V52" s="14"/>
      <c r="W52" s="27"/>
      <c r="X52" s="30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116"/>
      <c r="AK52" s="116"/>
      <c r="AL52" s="116"/>
      <c r="AM52" s="34"/>
      <c r="AN52" s="116"/>
    </row>
    <row r="53" spans="1:40" s="147" customFormat="1" ht="17.100000000000001" customHeight="1" x14ac:dyDescent="0.15">
      <c r="A53" s="25"/>
      <c r="B53" s="2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24"/>
      <c r="P53" s="30"/>
      <c r="Q53" s="14"/>
      <c r="R53" s="24"/>
      <c r="S53" s="30"/>
      <c r="T53" s="14"/>
      <c r="U53" s="14"/>
      <c r="V53" s="14"/>
      <c r="W53" s="13"/>
      <c r="X53" s="13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16"/>
      <c r="AK53" s="116"/>
      <c r="AL53" s="116"/>
      <c r="AM53" s="34"/>
      <c r="AN53" s="116"/>
    </row>
    <row r="54" spans="1:40" s="147" customFormat="1" ht="17.100000000000001" customHeight="1" x14ac:dyDescent="0.15">
      <c r="A54" s="25"/>
      <c r="B54" s="25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24"/>
      <c r="P54" s="30"/>
      <c r="Q54" s="14"/>
      <c r="R54" s="27"/>
      <c r="S54" s="30"/>
      <c r="T54" s="14"/>
      <c r="U54" s="14"/>
      <c r="V54" s="14"/>
      <c r="W54" s="27"/>
      <c r="X54" s="30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116"/>
      <c r="AK54" s="116"/>
      <c r="AL54" s="116"/>
      <c r="AM54" s="34"/>
      <c r="AN54" s="116"/>
    </row>
    <row r="55" spans="1:40" ht="17.100000000000001" customHeight="1" x14ac:dyDescent="0.15">
      <c r="L55" s="141"/>
      <c r="M55" s="141"/>
      <c r="N55" s="141"/>
      <c r="O55" s="142"/>
      <c r="P55" s="142"/>
      <c r="R55" s="142"/>
      <c r="S55" s="142"/>
      <c r="U55" s="141"/>
      <c r="V55" s="141"/>
      <c r="X55" s="141"/>
      <c r="Y55" s="141"/>
      <c r="AJ55" s="153"/>
      <c r="AK55" s="153"/>
      <c r="AL55" s="153"/>
    </row>
    <row r="56" spans="1:40" ht="17.100000000000001" customHeight="1" x14ac:dyDescent="0.15">
      <c r="L56" s="141"/>
      <c r="M56" s="141"/>
      <c r="N56" s="141"/>
      <c r="O56" s="142"/>
      <c r="P56" s="142"/>
      <c r="R56" s="142"/>
      <c r="S56" s="142"/>
      <c r="U56" s="141"/>
      <c r="V56" s="141"/>
      <c r="X56" s="141"/>
      <c r="Y56" s="141"/>
      <c r="AJ56" s="33"/>
      <c r="AK56" s="33"/>
      <c r="AL56" s="33"/>
    </row>
    <row r="57" spans="1:40" ht="17.100000000000001" customHeight="1" x14ac:dyDescent="0.15">
      <c r="L57" s="141"/>
      <c r="M57" s="141"/>
      <c r="N57" s="141"/>
      <c r="O57" s="142"/>
      <c r="P57" s="142"/>
      <c r="R57" s="142"/>
      <c r="S57" s="142"/>
      <c r="U57" s="141"/>
      <c r="V57" s="141"/>
      <c r="X57" s="141"/>
      <c r="Y57" s="141"/>
      <c r="AJ57" s="33"/>
      <c r="AK57" s="33"/>
      <c r="AL57" s="33"/>
    </row>
    <row r="58" spans="1:40" ht="17.100000000000001" customHeight="1" x14ac:dyDescent="0.15">
      <c r="L58" s="141"/>
      <c r="M58" s="141"/>
      <c r="N58" s="141"/>
      <c r="O58" s="142"/>
      <c r="P58" s="142"/>
      <c r="R58" s="142"/>
      <c r="S58" s="142"/>
      <c r="U58" s="141"/>
      <c r="V58" s="141"/>
      <c r="X58" s="141"/>
      <c r="Y58" s="141"/>
      <c r="AJ58" s="14"/>
      <c r="AK58" s="14"/>
      <c r="AL58" s="14"/>
    </row>
    <row r="59" spans="1:40" ht="17.100000000000001" customHeight="1" x14ac:dyDescent="0.15">
      <c r="L59" s="141"/>
      <c r="M59" s="141"/>
      <c r="N59" s="141"/>
      <c r="O59" s="142"/>
      <c r="P59" s="142"/>
      <c r="R59" s="142"/>
      <c r="S59" s="142"/>
      <c r="U59" s="141"/>
      <c r="V59" s="141"/>
      <c r="X59" s="141"/>
      <c r="Y59" s="141"/>
      <c r="AJ59" s="33"/>
      <c r="AK59" s="33"/>
      <c r="AL59" s="33"/>
    </row>
    <row r="60" spans="1:40" ht="17.100000000000001" customHeight="1" x14ac:dyDescent="0.15">
      <c r="L60" s="141"/>
      <c r="M60" s="141"/>
      <c r="N60" s="141"/>
      <c r="O60" s="142"/>
      <c r="P60" s="142"/>
      <c r="R60" s="142"/>
      <c r="S60" s="142"/>
      <c r="U60" s="141"/>
      <c r="V60" s="141"/>
      <c r="X60" s="141"/>
      <c r="Y60" s="141"/>
      <c r="AJ60" s="33"/>
      <c r="AK60" s="33"/>
      <c r="AL60" s="33"/>
    </row>
    <row r="61" spans="1:40" ht="17.100000000000001" customHeight="1" x14ac:dyDescent="0.15">
      <c r="L61" s="141"/>
      <c r="M61" s="141"/>
      <c r="N61" s="141"/>
      <c r="O61" s="142"/>
      <c r="P61" s="142"/>
      <c r="R61" s="142"/>
      <c r="S61" s="142"/>
      <c r="U61" s="141"/>
      <c r="V61" s="141"/>
      <c r="X61" s="141"/>
      <c r="Y61" s="141"/>
      <c r="AJ61" s="14"/>
      <c r="AK61" s="14"/>
      <c r="AL61" s="14"/>
    </row>
    <row r="62" spans="1:40" ht="17.100000000000001" customHeight="1" x14ac:dyDescent="0.15">
      <c r="L62" s="141"/>
      <c r="M62" s="141"/>
      <c r="N62" s="141"/>
      <c r="O62" s="142"/>
      <c r="P62" s="142"/>
      <c r="R62" s="142"/>
      <c r="S62" s="142"/>
      <c r="U62" s="141"/>
      <c r="V62" s="141"/>
      <c r="X62" s="141"/>
      <c r="Y62" s="141"/>
      <c r="AJ62" s="33"/>
      <c r="AK62" s="33"/>
      <c r="AL62" s="33"/>
    </row>
    <row r="63" spans="1:40" ht="17.100000000000001" customHeight="1" x14ac:dyDescent="0.15">
      <c r="L63" s="141"/>
      <c r="M63" s="141"/>
      <c r="N63" s="141"/>
      <c r="O63" s="142"/>
      <c r="P63" s="142"/>
      <c r="R63" s="142"/>
      <c r="S63" s="142"/>
      <c r="U63" s="141"/>
      <c r="V63" s="141"/>
      <c r="X63" s="141"/>
      <c r="Y63" s="141"/>
    </row>
    <row r="64" spans="1:40" ht="17.100000000000001" customHeight="1" x14ac:dyDescent="0.15">
      <c r="L64" s="141"/>
      <c r="M64" s="141"/>
      <c r="N64" s="141"/>
      <c r="O64" s="142"/>
      <c r="P64" s="142"/>
      <c r="R64" s="142"/>
      <c r="S64" s="142"/>
      <c r="U64" s="141"/>
      <c r="V64" s="141"/>
      <c r="X64" s="141"/>
      <c r="Y64" s="141"/>
    </row>
    <row r="65" spans="12:25" ht="17.100000000000001" customHeight="1" x14ac:dyDescent="0.15">
      <c r="L65" s="141"/>
      <c r="M65" s="141"/>
      <c r="N65" s="141"/>
      <c r="O65" s="142"/>
      <c r="P65" s="142"/>
      <c r="R65" s="142"/>
      <c r="S65" s="142"/>
      <c r="U65" s="141"/>
      <c r="V65" s="141"/>
      <c r="X65" s="141"/>
      <c r="Y65" s="141"/>
    </row>
    <row r="66" spans="12:25" ht="17.100000000000001" customHeight="1" x14ac:dyDescent="0.15">
      <c r="L66" s="141"/>
      <c r="M66" s="141"/>
      <c r="N66" s="141"/>
      <c r="O66" s="142"/>
      <c r="P66" s="142"/>
      <c r="R66" s="142"/>
      <c r="S66" s="142"/>
      <c r="U66" s="141"/>
      <c r="V66" s="141"/>
      <c r="X66" s="141"/>
      <c r="Y66" s="141"/>
    </row>
    <row r="67" spans="12:25" ht="17.100000000000001" customHeight="1" x14ac:dyDescent="0.15">
      <c r="L67" s="141"/>
      <c r="M67" s="141"/>
      <c r="N67" s="141"/>
      <c r="O67" s="142"/>
      <c r="P67" s="142"/>
      <c r="R67" s="142"/>
      <c r="S67" s="142"/>
      <c r="U67" s="141"/>
      <c r="V67" s="141"/>
      <c r="X67" s="141"/>
      <c r="Y67" s="141"/>
    </row>
    <row r="68" spans="12:25" ht="17.100000000000001" customHeight="1" x14ac:dyDescent="0.15">
      <c r="L68" s="141"/>
      <c r="M68" s="141"/>
      <c r="N68" s="141"/>
      <c r="O68" s="142"/>
      <c r="P68" s="142"/>
      <c r="R68" s="142"/>
      <c r="S68" s="142"/>
      <c r="U68" s="141"/>
      <c r="V68" s="141"/>
      <c r="X68" s="141"/>
      <c r="Y68" s="141"/>
    </row>
    <row r="69" spans="12:25" ht="17.100000000000001" customHeight="1" x14ac:dyDescent="0.15">
      <c r="L69" s="141"/>
      <c r="M69" s="141"/>
      <c r="N69" s="141"/>
      <c r="O69" s="142"/>
      <c r="P69" s="142"/>
      <c r="R69" s="142"/>
      <c r="S69" s="142"/>
      <c r="U69" s="141"/>
      <c r="V69" s="141"/>
      <c r="X69" s="141"/>
      <c r="Y69" s="141"/>
    </row>
    <row r="70" spans="12:25" ht="17.100000000000001" customHeight="1" x14ac:dyDescent="0.15">
      <c r="L70" s="141"/>
      <c r="M70" s="141"/>
      <c r="N70" s="141"/>
      <c r="O70" s="142"/>
      <c r="P70" s="142"/>
      <c r="R70" s="142"/>
      <c r="S70" s="142"/>
      <c r="U70" s="141"/>
      <c r="V70" s="141"/>
      <c r="X70" s="141"/>
      <c r="Y70" s="141"/>
    </row>
    <row r="71" spans="12:25" ht="17.100000000000001" customHeight="1" x14ac:dyDescent="0.15">
      <c r="L71" s="141"/>
      <c r="M71" s="141"/>
      <c r="N71" s="141"/>
      <c r="O71" s="142"/>
      <c r="P71" s="142"/>
      <c r="R71" s="142"/>
      <c r="S71" s="142"/>
      <c r="U71" s="141"/>
      <c r="V71" s="141"/>
      <c r="X71" s="141"/>
      <c r="Y71" s="141"/>
    </row>
    <row r="72" spans="12:25" ht="17.100000000000001" customHeight="1" x14ac:dyDescent="0.15">
      <c r="L72" s="141"/>
      <c r="M72" s="141"/>
      <c r="N72" s="141"/>
      <c r="O72" s="142"/>
      <c r="P72" s="142"/>
      <c r="R72" s="142"/>
      <c r="S72" s="142"/>
      <c r="U72" s="141"/>
      <c r="V72" s="141"/>
      <c r="X72" s="141"/>
      <c r="Y72" s="141"/>
    </row>
    <row r="73" spans="12:25" ht="17.100000000000001" customHeight="1" x14ac:dyDescent="0.15">
      <c r="L73" s="141"/>
      <c r="M73" s="141"/>
      <c r="N73" s="141"/>
      <c r="O73" s="142"/>
      <c r="P73" s="142"/>
      <c r="R73" s="142"/>
      <c r="S73" s="142"/>
      <c r="U73" s="141"/>
      <c r="V73" s="141"/>
      <c r="X73" s="141"/>
      <c r="Y73" s="141"/>
    </row>
    <row r="74" spans="12:25" ht="17.100000000000001" customHeight="1" x14ac:dyDescent="0.15">
      <c r="L74" s="141"/>
      <c r="M74" s="141"/>
      <c r="N74" s="141"/>
      <c r="O74" s="142"/>
      <c r="P74" s="142"/>
      <c r="R74" s="142"/>
      <c r="S74" s="142"/>
      <c r="U74" s="141"/>
      <c r="V74" s="141"/>
      <c r="X74" s="141"/>
      <c r="Y74" s="141"/>
    </row>
    <row r="75" spans="12:25" ht="17.100000000000001" customHeight="1" x14ac:dyDescent="0.15">
      <c r="L75" s="141"/>
      <c r="M75" s="141"/>
      <c r="N75" s="141"/>
      <c r="O75" s="142"/>
      <c r="P75" s="142"/>
      <c r="R75" s="142"/>
      <c r="S75" s="142"/>
      <c r="U75" s="141"/>
      <c r="V75" s="141"/>
      <c r="X75" s="141"/>
      <c r="Y75" s="141"/>
    </row>
    <row r="76" spans="12:25" ht="17.100000000000001" customHeight="1" x14ac:dyDescent="0.15">
      <c r="L76" s="141"/>
      <c r="M76" s="141"/>
      <c r="N76" s="141"/>
      <c r="O76" s="142"/>
      <c r="P76" s="142"/>
      <c r="R76" s="142"/>
      <c r="S76" s="142"/>
      <c r="U76" s="141"/>
      <c r="V76" s="141"/>
      <c r="X76" s="141"/>
      <c r="Y76" s="141"/>
    </row>
    <row r="77" spans="12:25" ht="17.100000000000001" customHeight="1" x14ac:dyDescent="0.15">
      <c r="L77" s="141"/>
      <c r="M77" s="141"/>
      <c r="N77" s="141"/>
      <c r="O77" s="142"/>
      <c r="P77" s="142"/>
      <c r="R77" s="142"/>
      <c r="S77" s="142"/>
      <c r="U77" s="141"/>
      <c r="V77" s="141"/>
      <c r="X77" s="141"/>
      <c r="Y77" s="141"/>
    </row>
    <row r="78" spans="12:25" ht="17.100000000000001" customHeight="1" x14ac:dyDescent="0.15">
      <c r="L78" s="141"/>
      <c r="M78" s="141"/>
      <c r="N78" s="141"/>
      <c r="O78" s="142"/>
      <c r="P78" s="142"/>
      <c r="R78" s="142"/>
      <c r="S78" s="142"/>
      <c r="U78" s="141"/>
      <c r="V78" s="141"/>
      <c r="X78" s="141"/>
      <c r="Y78" s="141"/>
    </row>
    <row r="79" spans="12:25" ht="17.100000000000001" customHeight="1" x14ac:dyDescent="0.15">
      <c r="L79" s="141"/>
      <c r="M79" s="141"/>
      <c r="N79" s="141"/>
      <c r="O79" s="142"/>
      <c r="P79" s="142"/>
      <c r="R79" s="142"/>
      <c r="S79" s="142"/>
      <c r="U79" s="141"/>
      <c r="V79" s="141"/>
      <c r="X79" s="141"/>
      <c r="Y79" s="141"/>
    </row>
    <row r="80" spans="12:25" ht="17.100000000000001" customHeight="1" x14ac:dyDescent="0.15">
      <c r="L80" s="141"/>
      <c r="M80" s="141"/>
      <c r="N80" s="141"/>
      <c r="O80" s="142"/>
      <c r="P80" s="142"/>
      <c r="R80" s="142"/>
      <c r="S80" s="142"/>
      <c r="U80" s="141"/>
      <c r="V80" s="141"/>
      <c r="X80" s="141"/>
      <c r="Y80" s="141"/>
    </row>
    <row r="81" spans="12:25" ht="17.100000000000001" customHeight="1" x14ac:dyDescent="0.15">
      <c r="L81" s="141"/>
      <c r="M81" s="141"/>
      <c r="N81" s="141"/>
      <c r="O81" s="142"/>
      <c r="P81" s="142"/>
      <c r="R81" s="142"/>
      <c r="S81" s="142"/>
      <c r="U81" s="141"/>
      <c r="V81" s="141"/>
      <c r="X81" s="141"/>
      <c r="Y81" s="141"/>
    </row>
    <row r="82" spans="12:25" ht="17.100000000000001" customHeight="1" x14ac:dyDescent="0.15">
      <c r="L82" s="141"/>
      <c r="M82" s="141"/>
      <c r="N82" s="141"/>
      <c r="O82" s="142"/>
      <c r="P82" s="142"/>
      <c r="R82" s="142"/>
      <c r="S82" s="142"/>
      <c r="U82" s="141"/>
      <c r="V82" s="141"/>
      <c r="X82" s="141"/>
      <c r="Y82" s="141"/>
    </row>
    <row r="83" spans="12:25" ht="17.100000000000001" customHeight="1" x14ac:dyDescent="0.15">
      <c r="L83" s="141"/>
      <c r="M83" s="141"/>
      <c r="N83" s="141"/>
      <c r="O83" s="142"/>
      <c r="P83" s="142"/>
      <c r="R83" s="142"/>
      <c r="S83" s="142"/>
      <c r="U83" s="141"/>
      <c r="V83" s="141"/>
      <c r="X83" s="141"/>
      <c r="Y83" s="141"/>
    </row>
    <row r="84" spans="12:25" ht="17.100000000000001" customHeight="1" x14ac:dyDescent="0.15">
      <c r="L84" s="141"/>
      <c r="M84" s="141"/>
      <c r="N84" s="141"/>
      <c r="O84" s="142"/>
      <c r="P84" s="142"/>
      <c r="R84" s="142"/>
      <c r="S84" s="142"/>
      <c r="U84" s="141"/>
      <c r="V84" s="141"/>
      <c r="X84" s="141"/>
      <c r="Y84" s="141"/>
    </row>
    <row r="85" spans="12:25" ht="17.100000000000001" customHeight="1" x14ac:dyDescent="0.15">
      <c r="L85" s="141"/>
      <c r="M85" s="141"/>
      <c r="N85" s="141"/>
      <c r="O85" s="142"/>
      <c r="P85" s="142"/>
      <c r="R85" s="142"/>
      <c r="S85" s="142"/>
      <c r="U85" s="141"/>
      <c r="V85" s="141"/>
      <c r="X85" s="141"/>
      <c r="Y85" s="141"/>
    </row>
    <row r="86" spans="12:25" ht="17.100000000000001" customHeight="1" x14ac:dyDescent="0.15">
      <c r="L86" s="141"/>
      <c r="M86" s="141"/>
      <c r="N86" s="141"/>
      <c r="O86" s="142"/>
      <c r="P86" s="142"/>
      <c r="R86" s="142"/>
      <c r="S86" s="142"/>
      <c r="U86" s="141"/>
      <c r="V86" s="141"/>
      <c r="X86" s="141"/>
      <c r="Y86" s="141"/>
    </row>
    <row r="87" spans="12:25" ht="17.100000000000001" customHeight="1" x14ac:dyDescent="0.15">
      <c r="L87" s="141"/>
      <c r="M87" s="141"/>
      <c r="N87" s="141"/>
      <c r="O87" s="142"/>
      <c r="P87" s="142"/>
      <c r="R87" s="142"/>
      <c r="S87" s="142"/>
      <c r="U87" s="141"/>
      <c r="V87" s="141"/>
      <c r="X87" s="141"/>
      <c r="Y87" s="141"/>
    </row>
    <row r="88" spans="12:25" ht="17.100000000000001" customHeight="1" x14ac:dyDescent="0.15">
      <c r="L88" s="141"/>
      <c r="M88" s="141"/>
      <c r="N88" s="141"/>
      <c r="O88" s="142"/>
      <c r="P88" s="142"/>
      <c r="R88" s="142"/>
      <c r="S88" s="142"/>
      <c r="U88" s="141"/>
      <c r="V88" s="141"/>
      <c r="X88" s="141"/>
      <c r="Y88" s="141"/>
    </row>
    <row r="89" spans="12:25" ht="17.100000000000001" customHeight="1" x14ac:dyDescent="0.15">
      <c r="L89" s="141"/>
      <c r="M89" s="141"/>
      <c r="N89" s="141"/>
      <c r="O89" s="142"/>
      <c r="P89" s="142"/>
      <c r="R89" s="142"/>
      <c r="S89" s="142"/>
      <c r="U89" s="141"/>
      <c r="V89" s="141"/>
      <c r="X89" s="141"/>
      <c r="Y89" s="141"/>
    </row>
    <row r="90" spans="12:25" ht="17.100000000000001" customHeight="1" x14ac:dyDescent="0.15">
      <c r="L90" s="141"/>
      <c r="M90" s="141"/>
      <c r="N90" s="141"/>
      <c r="O90" s="142"/>
      <c r="P90" s="142"/>
      <c r="R90" s="142"/>
      <c r="S90" s="142"/>
      <c r="U90" s="141"/>
      <c r="V90" s="141"/>
      <c r="X90" s="141"/>
      <c r="Y90" s="141"/>
    </row>
  </sheetData>
  <mergeCells count="54">
    <mergeCell ref="AN41:AO41"/>
    <mergeCell ref="X39:Y39"/>
    <mergeCell ref="D43:N44"/>
    <mergeCell ref="X42:Y42"/>
    <mergeCell ref="X45:Y45"/>
    <mergeCell ref="L42:M42"/>
    <mergeCell ref="AN44:AO44"/>
    <mergeCell ref="D40:N41"/>
    <mergeCell ref="L45:M45"/>
    <mergeCell ref="L39:M39"/>
    <mergeCell ref="AN32:AO32"/>
    <mergeCell ref="L33:M33"/>
    <mergeCell ref="D31:N32"/>
    <mergeCell ref="AN38:AO38"/>
    <mergeCell ref="D37:N38"/>
    <mergeCell ref="AN35:AO35"/>
    <mergeCell ref="X33:Y33"/>
    <mergeCell ref="L36:M36"/>
    <mergeCell ref="D34:N35"/>
    <mergeCell ref="X36:Y36"/>
    <mergeCell ref="X30:Y30"/>
    <mergeCell ref="X24:Y24"/>
    <mergeCell ref="AN29:AO29"/>
    <mergeCell ref="L30:M30"/>
    <mergeCell ref="D19:N20"/>
    <mergeCell ref="L24:M24"/>
    <mergeCell ref="D22:N23"/>
    <mergeCell ref="D28:N29"/>
    <mergeCell ref="AN26:AO26"/>
    <mergeCell ref="L27:M27"/>
    <mergeCell ref="D25:N26"/>
    <mergeCell ref="X27:Y27"/>
    <mergeCell ref="AP10:AR12"/>
    <mergeCell ref="AQ13:AR13"/>
    <mergeCell ref="AN11:AO11"/>
    <mergeCell ref="AN17:AO17"/>
    <mergeCell ref="AN14:AO14"/>
    <mergeCell ref="L15:M15"/>
    <mergeCell ref="D13:N14"/>
    <mergeCell ref="AN23:AO23"/>
    <mergeCell ref="L18:M18"/>
    <mergeCell ref="X15:Y15"/>
    <mergeCell ref="X18:Y18"/>
    <mergeCell ref="D16:N17"/>
    <mergeCell ref="X21:Y21"/>
    <mergeCell ref="AN20:AO20"/>
    <mergeCell ref="L21:M21"/>
    <mergeCell ref="L12:M12"/>
    <mergeCell ref="D10:N11"/>
    <mergeCell ref="AN8:AO8"/>
    <mergeCell ref="D7:N8"/>
    <mergeCell ref="X9:Y9"/>
    <mergeCell ref="L9:M9"/>
    <mergeCell ref="X12:Y12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orientation="portrait" r:id="rId1"/>
  <headerFooter alignWithMargins="0">
    <oddHeader>&amp;L&amp;12新潟市地域生活支援事業&amp;R&amp;16R６．４．１～版</oddHeader>
  </headerFooter>
  <rowBreaks count="1" manualBreakCount="1">
    <brk id="47" max="4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U139"/>
  <sheetViews>
    <sheetView view="pageBreakPreview" zoomScaleNormal="75" zoomScaleSheetLayoutView="100" workbookViewId="0">
      <selection activeCell="AV2" sqref="AV2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3.625" style="10" customWidth="1"/>
    <col min="4" max="10" width="2.375" style="141" customWidth="1"/>
    <col min="11" max="11" width="2.375" style="10" customWidth="1"/>
    <col min="12" max="13" width="2.75" style="10" customWidth="1"/>
    <col min="14" max="16" width="2.375" style="10" customWidth="1"/>
    <col min="17" max="20" width="2.375" style="141" customWidth="1"/>
    <col min="21" max="22" width="2.375" style="142" customWidth="1"/>
    <col min="23" max="23" width="2.375" style="141" customWidth="1"/>
    <col min="24" max="25" width="2.375" style="142" customWidth="1"/>
    <col min="26" max="44" width="2.375" style="141" customWidth="1"/>
    <col min="45" max="46" width="8.625" style="141" customWidth="1"/>
    <col min="47" max="47" width="2.75" style="141" customWidth="1"/>
    <col min="48" max="16384" width="9" style="141"/>
  </cols>
  <sheetData>
    <row r="1" spans="1:47" ht="17.100000000000001" customHeight="1" x14ac:dyDescent="0.15">
      <c r="A1" s="1"/>
    </row>
    <row r="2" spans="1:47" ht="17.100000000000001" customHeight="1" x14ac:dyDescent="0.15">
      <c r="A2" s="1"/>
    </row>
    <row r="3" spans="1:47" ht="17.100000000000001" customHeight="1" x14ac:dyDescent="0.15">
      <c r="A3" s="1"/>
    </row>
    <row r="4" spans="1:47" ht="16.5" customHeight="1" x14ac:dyDescent="0.15">
      <c r="A4" s="1"/>
      <c r="B4" s="1" t="s">
        <v>921</v>
      </c>
    </row>
    <row r="5" spans="1:47" s="147" customFormat="1" ht="17.100000000000001" customHeight="1" x14ac:dyDescent="0.15">
      <c r="A5" s="2" t="s">
        <v>63</v>
      </c>
      <c r="B5" s="143"/>
      <c r="C5" s="11" t="s">
        <v>55</v>
      </c>
      <c r="D5" s="144"/>
      <c r="E5" s="140"/>
      <c r="F5" s="140"/>
      <c r="G5" s="140"/>
      <c r="H5" s="140"/>
      <c r="I5" s="140"/>
      <c r="J5" s="140"/>
      <c r="K5" s="16"/>
      <c r="L5" s="16"/>
      <c r="M5" s="16"/>
      <c r="N5" s="16"/>
      <c r="O5" s="16"/>
      <c r="P5" s="16"/>
      <c r="Q5" s="140"/>
      <c r="R5" s="140"/>
      <c r="S5" s="140"/>
      <c r="T5" s="12"/>
      <c r="U5" s="145"/>
      <c r="V5" s="145"/>
      <c r="W5" s="140"/>
      <c r="X5" s="146" t="s">
        <v>64</v>
      </c>
      <c r="Y5" s="145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3" t="s">
        <v>56</v>
      </c>
      <c r="AT5" s="3" t="s">
        <v>57</v>
      </c>
      <c r="AU5" s="116"/>
    </row>
    <row r="6" spans="1:47" s="147" customFormat="1" ht="17.100000000000001" customHeight="1" x14ac:dyDescent="0.15">
      <c r="A6" s="4" t="s">
        <v>58</v>
      </c>
      <c r="B6" s="5" t="s">
        <v>59</v>
      </c>
      <c r="C6" s="21"/>
      <c r="D6" s="119"/>
      <c r="E6" s="117"/>
      <c r="F6" s="117"/>
      <c r="G6" s="117"/>
      <c r="H6" s="117"/>
      <c r="I6" s="117"/>
      <c r="J6" s="117"/>
      <c r="K6" s="20"/>
      <c r="L6" s="20"/>
      <c r="M6" s="20"/>
      <c r="N6" s="20"/>
      <c r="O6" s="20"/>
      <c r="P6" s="20"/>
      <c r="Q6" s="117"/>
      <c r="R6" s="117"/>
      <c r="S6" s="117"/>
      <c r="T6" s="117"/>
      <c r="U6" s="148"/>
      <c r="V6" s="148"/>
      <c r="W6" s="117"/>
      <c r="X6" s="148"/>
      <c r="Y6" s="148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6" t="s">
        <v>60</v>
      </c>
      <c r="AT6" s="6" t="s">
        <v>61</v>
      </c>
      <c r="AU6" s="116"/>
    </row>
    <row r="7" spans="1:47" s="147" customFormat="1" ht="17.100000000000001" customHeight="1" x14ac:dyDescent="0.15">
      <c r="A7" s="7">
        <v>16</v>
      </c>
      <c r="B7" s="8">
        <v>8111</v>
      </c>
      <c r="C7" s="9" t="s">
        <v>597</v>
      </c>
      <c r="D7" s="215" t="s">
        <v>538</v>
      </c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15"/>
      <c r="P7" s="16"/>
      <c r="Q7" s="16"/>
      <c r="R7" s="16"/>
      <c r="S7" s="16"/>
      <c r="T7" s="28"/>
      <c r="U7" s="28"/>
      <c r="V7" s="140"/>
      <c r="W7" s="16"/>
      <c r="X7" s="44"/>
      <c r="Y7" s="45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26"/>
      <c r="AQ7" s="39"/>
      <c r="AR7" s="40"/>
      <c r="AS7" s="177">
        <f>ROUNDUP(L9,0)</f>
        <v>106</v>
      </c>
      <c r="AT7" s="49" t="s">
        <v>1482</v>
      </c>
    </row>
    <row r="8" spans="1:47" s="147" customFormat="1" ht="17.100000000000001" customHeight="1" x14ac:dyDescent="0.15">
      <c r="A8" s="7">
        <v>16</v>
      </c>
      <c r="B8" s="8">
        <v>8112</v>
      </c>
      <c r="C8" s="9" t="s">
        <v>598</v>
      </c>
      <c r="D8" s="232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125"/>
      <c r="P8" s="19"/>
      <c r="Q8" s="20"/>
      <c r="R8" s="20"/>
      <c r="S8" s="20"/>
      <c r="T8" s="31"/>
      <c r="U8" s="31"/>
      <c r="V8" s="117"/>
      <c r="W8" s="117"/>
      <c r="X8" s="117"/>
      <c r="Y8" s="122"/>
      <c r="Z8" s="43" t="s">
        <v>1483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2" t="s">
        <v>1484</v>
      </c>
      <c r="AQ8" s="222">
        <v>1</v>
      </c>
      <c r="AR8" s="223"/>
      <c r="AS8" s="177">
        <f>ROUND(L9*AQ8,0)</f>
        <v>106</v>
      </c>
      <c r="AT8" s="29"/>
    </row>
    <row r="9" spans="1:47" s="147" customFormat="1" ht="17.25" customHeight="1" x14ac:dyDescent="0.15">
      <c r="A9" s="7">
        <v>16</v>
      </c>
      <c r="B9" s="8">
        <v>8113</v>
      </c>
      <c r="C9" s="9" t="s">
        <v>385</v>
      </c>
      <c r="D9" s="55"/>
      <c r="E9" s="56"/>
      <c r="F9" s="56"/>
      <c r="G9" s="126"/>
      <c r="H9" s="127"/>
      <c r="I9" s="127"/>
      <c r="J9" s="127"/>
      <c r="K9" s="127"/>
      <c r="L9" s="221">
        <v>106</v>
      </c>
      <c r="M9" s="221"/>
      <c r="N9" s="14" t="s">
        <v>62</v>
      </c>
      <c r="O9" s="18"/>
      <c r="P9" s="90" t="s">
        <v>205</v>
      </c>
      <c r="Q9" s="91"/>
      <c r="R9" s="91"/>
      <c r="S9" s="91"/>
      <c r="T9" s="91"/>
      <c r="U9" s="91"/>
      <c r="V9" s="33"/>
      <c r="W9" s="24" t="s">
        <v>1484</v>
      </c>
      <c r="X9" s="219">
        <v>0.7</v>
      </c>
      <c r="Y9" s="220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26"/>
      <c r="AQ9" s="39"/>
      <c r="AR9" s="40"/>
      <c r="AS9" s="177">
        <f>ROUND(L9*X9,0)</f>
        <v>74</v>
      </c>
      <c r="AT9" s="29"/>
    </row>
    <row r="10" spans="1:47" s="147" customFormat="1" ht="17.100000000000001" customHeight="1" x14ac:dyDescent="0.15">
      <c r="A10" s="7">
        <v>16</v>
      </c>
      <c r="B10" s="8">
        <v>8114</v>
      </c>
      <c r="C10" s="9" t="s">
        <v>1050</v>
      </c>
      <c r="D10" s="215" t="s">
        <v>1449</v>
      </c>
      <c r="E10" s="241"/>
      <c r="F10" s="241"/>
      <c r="G10" s="241"/>
      <c r="H10" s="241"/>
      <c r="I10" s="241"/>
      <c r="J10" s="241"/>
      <c r="K10" s="241"/>
      <c r="L10" s="290"/>
      <c r="M10" s="290"/>
      <c r="N10" s="241"/>
      <c r="O10" s="15"/>
      <c r="P10" s="16"/>
      <c r="Q10" s="16"/>
      <c r="R10" s="16"/>
      <c r="S10" s="16"/>
      <c r="T10" s="28"/>
      <c r="U10" s="28"/>
      <c r="V10" s="140"/>
      <c r="W10" s="16"/>
      <c r="X10" s="44"/>
      <c r="Y10" s="45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26"/>
      <c r="AQ10" s="39"/>
      <c r="AR10" s="40"/>
      <c r="AS10" s="177">
        <f>ROUND(L12,0)</f>
        <v>153</v>
      </c>
      <c r="AT10" s="29"/>
    </row>
    <row r="11" spans="1:47" s="147" customFormat="1" ht="17.100000000000001" customHeight="1" x14ac:dyDescent="0.15">
      <c r="A11" s="7">
        <v>16</v>
      </c>
      <c r="B11" s="8">
        <v>8115</v>
      </c>
      <c r="C11" s="9" t="s">
        <v>1051</v>
      </c>
      <c r="D11" s="242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125"/>
      <c r="P11" s="19"/>
      <c r="Q11" s="20"/>
      <c r="R11" s="20"/>
      <c r="S11" s="20"/>
      <c r="T11" s="31"/>
      <c r="U11" s="31"/>
      <c r="V11" s="117"/>
      <c r="W11" s="117"/>
      <c r="X11" s="117"/>
      <c r="Y11" s="122"/>
      <c r="Z11" s="43" t="s">
        <v>1483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2" t="s">
        <v>1484</v>
      </c>
      <c r="AQ11" s="222">
        <v>1</v>
      </c>
      <c r="AR11" s="223"/>
      <c r="AS11" s="177">
        <f>ROUND(L12*AQ11,0)</f>
        <v>153</v>
      </c>
      <c r="AT11" s="29"/>
    </row>
    <row r="12" spans="1:47" s="147" customFormat="1" ht="17.100000000000001" customHeight="1" x14ac:dyDescent="0.15">
      <c r="A12" s="7">
        <v>16</v>
      </c>
      <c r="B12" s="8">
        <v>8116</v>
      </c>
      <c r="C12" s="9" t="s">
        <v>1052</v>
      </c>
      <c r="D12" s="55"/>
      <c r="E12" s="56"/>
      <c r="F12" s="56"/>
      <c r="G12" s="126"/>
      <c r="H12" s="127"/>
      <c r="I12" s="127"/>
      <c r="J12" s="127"/>
      <c r="K12" s="127"/>
      <c r="L12" s="221">
        <v>153</v>
      </c>
      <c r="M12" s="221"/>
      <c r="N12" s="14" t="s">
        <v>62</v>
      </c>
      <c r="O12" s="18"/>
      <c r="P12" s="90" t="s">
        <v>205</v>
      </c>
      <c r="Q12" s="91"/>
      <c r="R12" s="91"/>
      <c r="S12" s="91"/>
      <c r="T12" s="91"/>
      <c r="U12" s="91"/>
      <c r="V12" s="33"/>
      <c r="W12" s="24" t="s">
        <v>1484</v>
      </c>
      <c r="X12" s="219">
        <v>0.7</v>
      </c>
      <c r="Y12" s="220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26"/>
      <c r="AQ12" s="39"/>
      <c r="AR12" s="40"/>
      <c r="AS12" s="177">
        <f>ROUND(L12*X12,0)</f>
        <v>107</v>
      </c>
      <c r="AT12" s="29"/>
    </row>
    <row r="13" spans="1:47" s="147" customFormat="1" ht="17.100000000000001" customHeight="1" x14ac:dyDescent="0.15">
      <c r="A13" s="7">
        <v>16</v>
      </c>
      <c r="B13" s="8">
        <v>8117</v>
      </c>
      <c r="C13" s="9" t="s">
        <v>599</v>
      </c>
      <c r="D13" s="215" t="s">
        <v>1111</v>
      </c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15"/>
      <c r="P13" s="16"/>
      <c r="Q13" s="16"/>
      <c r="R13" s="16"/>
      <c r="S13" s="16"/>
      <c r="T13" s="28"/>
      <c r="U13" s="28"/>
      <c r="V13" s="140"/>
      <c r="W13" s="16"/>
      <c r="X13" s="44"/>
      <c r="Y13" s="45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26"/>
      <c r="AQ13" s="39"/>
      <c r="AR13" s="40"/>
      <c r="AS13" s="177">
        <f>ROUND(L15,0)</f>
        <v>197</v>
      </c>
      <c r="AT13" s="29"/>
    </row>
    <row r="14" spans="1:47" s="147" customFormat="1" ht="17.100000000000001" customHeight="1" x14ac:dyDescent="0.15">
      <c r="A14" s="7">
        <v>16</v>
      </c>
      <c r="B14" s="8">
        <v>8118</v>
      </c>
      <c r="C14" s="9" t="s">
        <v>600</v>
      </c>
      <c r="D14" s="242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125"/>
      <c r="P14" s="19"/>
      <c r="Q14" s="20"/>
      <c r="R14" s="20"/>
      <c r="S14" s="20"/>
      <c r="T14" s="31"/>
      <c r="U14" s="31"/>
      <c r="V14" s="117"/>
      <c r="W14" s="117"/>
      <c r="X14" s="117"/>
      <c r="Y14" s="122"/>
      <c r="Z14" s="43" t="s">
        <v>1483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2" t="s">
        <v>1484</v>
      </c>
      <c r="AQ14" s="222">
        <v>1</v>
      </c>
      <c r="AR14" s="223"/>
      <c r="AS14" s="177">
        <f>ROUND(L15*AQ14,0)</f>
        <v>197</v>
      </c>
      <c r="AT14" s="29"/>
    </row>
    <row r="15" spans="1:47" s="147" customFormat="1" ht="17.100000000000001" customHeight="1" x14ac:dyDescent="0.15">
      <c r="A15" s="7">
        <v>16</v>
      </c>
      <c r="B15" s="8">
        <v>8119</v>
      </c>
      <c r="C15" s="9" t="s">
        <v>386</v>
      </c>
      <c r="D15" s="55"/>
      <c r="E15" s="56"/>
      <c r="F15" s="56"/>
      <c r="G15" s="126"/>
      <c r="H15" s="127"/>
      <c r="I15" s="127"/>
      <c r="J15" s="127"/>
      <c r="K15" s="127"/>
      <c r="L15" s="221">
        <v>197</v>
      </c>
      <c r="M15" s="221"/>
      <c r="N15" s="14" t="s">
        <v>62</v>
      </c>
      <c r="O15" s="18"/>
      <c r="P15" s="90" t="s">
        <v>205</v>
      </c>
      <c r="Q15" s="91"/>
      <c r="R15" s="91"/>
      <c r="S15" s="91"/>
      <c r="T15" s="91"/>
      <c r="U15" s="91"/>
      <c r="V15" s="33"/>
      <c r="W15" s="24" t="s">
        <v>1484</v>
      </c>
      <c r="X15" s="219">
        <v>0.7</v>
      </c>
      <c r="Y15" s="220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26"/>
      <c r="AQ15" s="39"/>
      <c r="AR15" s="40"/>
      <c r="AS15" s="177">
        <f>ROUND(L15*X15,0)</f>
        <v>138</v>
      </c>
      <c r="AT15" s="29"/>
    </row>
    <row r="16" spans="1:47" s="147" customFormat="1" ht="17.100000000000001" customHeight="1" x14ac:dyDescent="0.15">
      <c r="A16" s="7">
        <v>16</v>
      </c>
      <c r="B16" s="8">
        <v>8120</v>
      </c>
      <c r="C16" s="9" t="s">
        <v>1053</v>
      </c>
      <c r="D16" s="215" t="s">
        <v>1112</v>
      </c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15"/>
      <c r="P16" s="16"/>
      <c r="Q16" s="16"/>
      <c r="R16" s="16"/>
      <c r="S16" s="16"/>
      <c r="T16" s="28"/>
      <c r="U16" s="28"/>
      <c r="V16" s="140"/>
      <c r="W16" s="16"/>
      <c r="X16" s="44"/>
      <c r="Y16" s="45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26"/>
      <c r="AQ16" s="39"/>
      <c r="AR16" s="40"/>
      <c r="AS16" s="177">
        <f>ROUND(L18,0)</f>
        <v>239</v>
      </c>
      <c r="AT16" s="29"/>
    </row>
    <row r="17" spans="1:46" s="147" customFormat="1" ht="17.100000000000001" customHeight="1" x14ac:dyDescent="0.15">
      <c r="A17" s="7">
        <v>16</v>
      </c>
      <c r="B17" s="8">
        <v>8121</v>
      </c>
      <c r="C17" s="9" t="s">
        <v>1054</v>
      </c>
      <c r="D17" s="242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125"/>
      <c r="P17" s="19"/>
      <c r="Q17" s="20"/>
      <c r="R17" s="20"/>
      <c r="S17" s="20"/>
      <c r="T17" s="31"/>
      <c r="U17" s="31"/>
      <c r="V17" s="117"/>
      <c r="W17" s="117"/>
      <c r="X17" s="117"/>
      <c r="Y17" s="122"/>
      <c r="Z17" s="43" t="s">
        <v>1483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2" t="s">
        <v>1484</v>
      </c>
      <c r="AQ17" s="222">
        <v>1</v>
      </c>
      <c r="AR17" s="223"/>
      <c r="AS17" s="177">
        <f>ROUND(L18*AQ17,0)</f>
        <v>239</v>
      </c>
      <c r="AT17" s="29"/>
    </row>
    <row r="18" spans="1:46" s="147" customFormat="1" ht="17.100000000000001" customHeight="1" x14ac:dyDescent="0.15">
      <c r="A18" s="7">
        <v>16</v>
      </c>
      <c r="B18" s="8">
        <v>8122</v>
      </c>
      <c r="C18" s="9" t="s">
        <v>1055</v>
      </c>
      <c r="D18" s="55"/>
      <c r="E18" s="56"/>
      <c r="F18" s="56"/>
      <c r="G18" s="126"/>
      <c r="H18" s="127"/>
      <c r="I18" s="127"/>
      <c r="J18" s="127"/>
      <c r="K18" s="127"/>
      <c r="L18" s="221">
        <v>239</v>
      </c>
      <c r="M18" s="221"/>
      <c r="N18" s="14" t="s">
        <v>62</v>
      </c>
      <c r="O18" s="18"/>
      <c r="P18" s="90" t="s">
        <v>205</v>
      </c>
      <c r="Q18" s="91"/>
      <c r="R18" s="91"/>
      <c r="S18" s="91"/>
      <c r="T18" s="91"/>
      <c r="U18" s="91"/>
      <c r="V18" s="33"/>
      <c r="W18" s="24" t="s">
        <v>1484</v>
      </c>
      <c r="X18" s="219">
        <v>0.7</v>
      </c>
      <c r="Y18" s="220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26"/>
      <c r="AQ18" s="39"/>
      <c r="AR18" s="40"/>
      <c r="AS18" s="177">
        <f>ROUND(L18*X18,0)</f>
        <v>167</v>
      </c>
      <c r="AT18" s="29"/>
    </row>
    <row r="19" spans="1:46" s="147" customFormat="1" ht="17.100000000000001" customHeight="1" x14ac:dyDescent="0.15">
      <c r="A19" s="7">
        <v>16</v>
      </c>
      <c r="B19" s="8">
        <v>8123</v>
      </c>
      <c r="C19" s="9" t="s">
        <v>601</v>
      </c>
      <c r="D19" s="215" t="s">
        <v>1450</v>
      </c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15"/>
      <c r="P19" s="16"/>
      <c r="Q19" s="16"/>
      <c r="R19" s="16"/>
      <c r="S19" s="16"/>
      <c r="T19" s="28"/>
      <c r="U19" s="28"/>
      <c r="V19" s="140"/>
      <c r="W19" s="16"/>
      <c r="X19" s="44"/>
      <c r="Y19" s="45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26"/>
      <c r="AQ19" s="39"/>
      <c r="AR19" s="40"/>
      <c r="AS19" s="177">
        <f>ROUND(L21,0)</f>
        <v>275</v>
      </c>
      <c r="AT19" s="29"/>
    </row>
    <row r="20" spans="1:46" s="147" customFormat="1" ht="17.100000000000001" customHeight="1" x14ac:dyDescent="0.15">
      <c r="A20" s="7">
        <v>16</v>
      </c>
      <c r="B20" s="8">
        <v>8124</v>
      </c>
      <c r="C20" s="9" t="s">
        <v>602</v>
      </c>
      <c r="D20" s="242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125"/>
      <c r="P20" s="19"/>
      <c r="Q20" s="20"/>
      <c r="R20" s="20"/>
      <c r="S20" s="20"/>
      <c r="T20" s="31"/>
      <c r="U20" s="31"/>
      <c r="V20" s="117"/>
      <c r="W20" s="117"/>
      <c r="X20" s="117"/>
      <c r="Y20" s="122"/>
      <c r="Z20" s="43" t="s">
        <v>1483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2" t="s">
        <v>1484</v>
      </c>
      <c r="AQ20" s="222">
        <v>1</v>
      </c>
      <c r="AR20" s="223"/>
      <c r="AS20" s="177">
        <f>ROUND(L21*AQ20,0)</f>
        <v>275</v>
      </c>
      <c r="AT20" s="29"/>
    </row>
    <row r="21" spans="1:46" s="147" customFormat="1" ht="17.100000000000001" customHeight="1" x14ac:dyDescent="0.15">
      <c r="A21" s="7">
        <v>16</v>
      </c>
      <c r="B21" s="8">
        <v>8125</v>
      </c>
      <c r="C21" s="9" t="s">
        <v>387</v>
      </c>
      <c r="D21" s="55"/>
      <c r="E21" s="56"/>
      <c r="F21" s="56"/>
      <c r="G21" s="126"/>
      <c r="H21" s="127"/>
      <c r="I21" s="127"/>
      <c r="J21" s="127"/>
      <c r="K21" s="127"/>
      <c r="L21" s="221">
        <v>275</v>
      </c>
      <c r="M21" s="221"/>
      <c r="N21" s="14" t="s">
        <v>62</v>
      </c>
      <c r="O21" s="18"/>
      <c r="P21" s="90" t="s">
        <v>205</v>
      </c>
      <c r="Q21" s="91"/>
      <c r="R21" s="91"/>
      <c r="S21" s="91"/>
      <c r="T21" s="91"/>
      <c r="U21" s="91"/>
      <c r="V21" s="33"/>
      <c r="W21" s="24" t="s">
        <v>1484</v>
      </c>
      <c r="X21" s="219">
        <v>0.7</v>
      </c>
      <c r="Y21" s="220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26"/>
      <c r="AQ21" s="39"/>
      <c r="AR21" s="40"/>
      <c r="AS21" s="177">
        <f>ROUND(L21*X21,0)</f>
        <v>193</v>
      </c>
      <c r="AT21" s="29"/>
    </row>
    <row r="22" spans="1:46" s="147" customFormat="1" ht="17.100000000000001" customHeight="1" x14ac:dyDescent="0.15">
      <c r="A22" s="7">
        <v>16</v>
      </c>
      <c r="B22" s="8">
        <v>8126</v>
      </c>
      <c r="C22" s="9" t="s">
        <v>1056</v>
      </c>
      <c r="D22" s="215" t="s">
        <v>1451</v>
      </c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15"/>
      <c r="P22" s="16"/>
      <c r="Q22" s="16"/>
      <c r="R22" s="16"/>
      <c r="S22" s="16"/>
      <c r="T22" s="28"/>
      <c r="U22" s="28"/>
      <c r="V22" s="140"/>
      <c r="W22" s="16"/>
      <c r="X22" s="44"/>
      <c r="Y22" s="45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26"/>
      <c r="AQ22" s="39"/>
      <c r="AR22" s="40"/>
      <c r="AS22" s="177">
        <f>ROUND(L24,0)</f>
        <v>311</v>
      </c>
      <c r="AT22" s="29"/>
    </row>
    <row r="23" spans="1:46" s="147" customFormat="1" ht="17.100000000000001" customHeight="1" x14ac:dyDescent="0.15">
      <c r="A23" s="7">
        <v>16</v>
      </c>
      <c r="B23" s="8">
        <v>8127</v>
      </c>
      <c r="C23" s="9" t="s">
        <v>1057</v>
      </c>
      <c r="D23" s="242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125"/>
      <c r="P23" s="19"/>
      <c r="Q23" s="20"/>
      <c r="R23" s="20"/>
      <c r="S23" s="20"/>
      <c r="T23" s="31"/>
      <c r="U23" s="31"/>
      <c r="V23" s="117"/>
      <c r="W23" s="117"/>
      <c r="X23" s="117"/>
      <c r="Y23" s="122"/>
      <c r="Z23" s="43" t="s">
        <v>1483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2" t="s">
        <v>1484</v>
      </c>
      <c r="AQ23" s="222">
        <v>1</v>
      </c>
      <c r="AR23" s="223"/>
      <c r="AS23" s="177">
        <f>ROUND(L24*AQ23,0)</f>
        <v>311</v>
      </c>
      <c r="AT23" s="29"/>
    </row>
    <row r="24" spans="1:46" s="147" customFormat="1" ht="17.100000000000001" customHeight="1" x14ac:dyDescent="0.15">
      <c r="A24" s="7">
        <v>16</v>
      </c>
      <c r="B24" s="8">
        <v>8128</v>
      </c>
      <c r="C24" s="9" t="s">
        <v>1058</v>
      </c>
      <c r="D24" s="55"/>
      <c r="E24" s="56"/>
      <c r="F24" s="56"/>
      <c r="G24" s="126"/>
      <c r="H24" s="127"/>
      <c r="I24" s="127"/>
      <c r="J24" s="127"/>
      <c r="K24" s="127"/>
      <c r="L24" s="221">
        <v>311</v>
      </c>
      <c r="M24" s="221"/>
      <c r="N24" s="14" t="s">
        <v>62</v>
      </c>
      <c r="O24" s="18"/>
      <c r="P24" s="90" t="s">
        <v>205</v>
      </c>
      <c r="Q24" s="91"/>
      <c r="R24" s="91"/>
      <c r="S24" s="91"/>
      <c r="T24" s="91"/>
      <c r="U24" s="91"/>
      <c r="V24" s="33"/>
      <c r="W24" s="24" t="s">
        <v>1484</v>
      </c>
      <c r="X24" s="219">
        <v>0.7</v>
      </c>
      <c r="Y24" s="220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26"/>
      <c r="AQ24" s="39"/>
      <c r="AR24" s="40"/>
      <c r="AS24" s="177">
        <f>ROUND(L24*X24,0)</f>
        <v>218</v>
      </c>
      <c r="AT24" s="29"/>
    </row>
    <row r="25" spans="1:46" s="147" customFormat="1" ht="17.100000000000001" customHeight="1" x14ac:dyDescent="0.15">
      <c r="A25" s="7">
        <v>16</v>
      </c>
      <c r="B25" s="8">
        <v>8129</v>
      </c>
      <c r="C25" s="9" t="s">
        <v>603</v>
      </c>
      <c r="D25" s="215" t="s">
        <v>1452</v>
      </c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15"/>
      <c r="P25" s="16"/>
      <c r="Q25" s="16"/>
      <c r="R25" s="16"/>
      <c r="S25" s="16"/>
      <c r="T25" s="28"/>
      <c r="U25" s="28"/>
      <c r="V25" s="140"/>
      <c r="W25" s="16"/>
      <c r="X25" s="44"/>
      <c r="Y25" s="45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26"/>
      <c r="AQ25" s="39"/>
      <c r="AR25" s="40"/>
      <c r="AS25" s="177">
        <f>ROUND(L27,0)</f>
        <v>346</v>
      </c>
      <c r="AT25" s="29"/>
    </row>
    <row r="26" spans="1:46" s="147" customFormat="1" ht="17.100000000000001" customHeight="1" x14ac:dyDescent="0.15">
      <c r="A26" s="7">
        <v>16</v>
      </c>
      <c r="B26" s="8">
        <v>8130</v>
      </c>
      <c r="C26" s="9" t="s">
        <v>604</v>
      </c>
      <c r="D26" s="242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125"/>
      <c r="P26" s="19"/>
      <c r="Q26" s="20"/>
      <c r="R26" s="20"/>
      <c r="S26" s="20"/>
      <c r="T26" s="31"/>
      <c r="U26" s="31"/>
      <c r="V26" s="117"/>
      <c r="W26" s="117"/>
      <c r="X26" s="117"/>
      <c r="Y26" s="122"/>
      <c r="Z26" s="43" t="s">
        <v>1483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2" t="s">
        <v>1484</v>
      </c>
      <c r="AQ26" s="222">
        <v>1</v>
      </c>
      <c r="AR26" s="223"/>
      <c r="AS26" s="177">
        <f>ROUND(L27*AQ26,0)</f>
        <v>346</v>
      </c>
      <c r="AT26" s="29"/>
    </row>
    <row r="27" spans="1:46" s="147" customFormat="1" ht="17.100000000000001" customHeight="1" x14ac:dyDescent="0.15">
      <c r="A27" s="7">
        <v>16</v>
      </c>
      <c r="B27" s="8">
        <v>8131</v>
      </c>
      <c r="C27" s="9" t="s">
        <v>388</v>
      </c>
      <c r="D27" s="55"/>
      <c r="E27" s="56"/>
      <c r="F27" s="56"/>
      <c r="G27" s="126"/>
      <c r="H27" s="127"/>
      <c r="I27" s="127"/>
      <c r="J27" s="127"/>
      <c r="K27" s="127"/>
      <c r="L27" s="221">
        <f>L24+35</f>
        <v>346</v>
      </c>
      <c r="M27" s="221"/>
      <c r="N27" s="14" t="s">
        <v>62</v>
      </c>
      <c r="O27" s="18"/>
      <c r="P27" s="90" t="s">
        <v>205</v>
      </c>
      <c r="Q27" s="91"/>
      <c r="R27" s="91"/>
      <c r="S27" s="91"/>
      <c r="T27" s="91"/>
      <c r="U27" s="91"/>
      <c r="V27" s="33"/>
      <c r="W27" s="24" t="s">
        <v>1484</v>
      </c>
      <c r="X27" s="219">
        <v>0.7</v>
      </c>
      <c r="Y27" s="220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26"/>
      <c r="AQ27" s="39"/>
      <c r="AR27" s="40"/>
      <c r="AS27" s="177">
        <f>ROUND(L27*X27,0)</f>
        <v>242</v>
      </c>
      <c r="AT27" s="29"/>
    </row>
    <row r="28" spans="1:46" s="147" customFormat="1" ht="17.100000000000001" customHeight="1" x14ac:dyDescent="0.15">
      <c r="A28" s="7">
        <v>16</v>
      </c>
      <c r="B28" s="8">
        <v>8132</v>
      </c>
      <c r="C28" s="9" t="s">
        <v>1059</v>
      </c>
      <c r="D28" s="215" t="s">
        <v>1113</v>
      </c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15"/>
      <c r="P28" s="16"/>
      <c r="Q28" s="16"/>
      <c r="R28" s="16"/>
      <c r="S28" s="16"/>
      <c r="T28" s="28"/>
      <c r="U28" s="28"/>
      <c r="V28" s="140"/>
      <c r="W28" s="16"/>
      <c r="X28" s="44"/>
      <c r="Y28" s="45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26"/>
      <c r="AQ28" s="39"/>
      <c r="AR28" s="40"/>
      <c r="AS28" s="177">
        <f>ROUND(L30,0)</f>
        <v>381</v>
      </c>
      <c r="AT28" s="29"/>
    </row>
    <row r="29" spans="1:46" s="147" customFormat="1" ht="17.100000000000001" customHeight="1" x14ac:dyDescent="0.15">
      <c r="A29" s="7">
        <v>16</v>
      </c>
      <c r="B29" s="8">
        <v>8133</v>
      </c>
      <c r="C29" s="9" t="s">
        <v>1060</v>
      </c>
      <c r="D29" s="242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125"/>
      <c r="P29" s="19"/>
      <c r="Q29" s="20"/>
      <c r="R29" s="20"/>
      <c r="S29" s="20"/>
      <c r="T29" s="31"/>
      <c r="U29" s="31"/>
      <c r="V29" s="117"/>
      <c r="W29" s="117"/>
      <c r="X29" s="117"/>
      <c r="Y29" s="122"/>
      <c r="Z29" s="43" t="s">
        <v>1483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2" t="s">
        <v>1484</v>
      </c>
      <c r="AQ29" s="222">
        <v>1</v>
      </c>
      <c r="AR29" s="223"/>
      <c r="AS29" s="177">
        <f>ROUND(L30*AQ29,0)</f>
        <v>381</v>
      </c>
      <c r="AT29" s="29"/>
    </row>
    <row r="30" spans="1:46" s="147" customFormat="1" ht="17.100000000000001" customHeight="1" x14ac:dyDescent="0.15">
      <c r="A30" s="7">
        <v>16</v>
      </c>
      <c r="B30" s="8">
        <v>8134</v>
      </c>
      <c r="C30" s="9" t="s">
        <v>1061</v>
      </c>
      <c r="D30" s="55"/>
      <c r="E30" s="56"/>
      <c r="F30" s="56"/>
      <c r="G30" s="126"/>
      <c r="H30" s="127"/>
      <c r="I30" s="127"/>
      <c r="J30" s="127"/>
      <c r="K30" s="127"/>
      <c r="L30" s="221">
        <f>L27+35</f>
        <v>381</v>
      </c>
      <c r="M30" s="221"/>
      <c r="N30" s="14" t="s">
        <v>62</v>
      </c>
      <c r="O30" s="18"/>
      <c r="P30" s="90" t="s">
        <v>205</v>
      </c>
      <c r="Q30" s="91"/>
      <c r="R30" s="91"/>
      <c r="S30" s="91"/>
      <c r="T30" s="91"/>
      <c r="U30" s="91"/>
      <c r="V30" s="33"/>
      <c r="W30" s="24" t="s">
        <v>1484</v>
      </c>
      <c r="X30" s="219">
        <v>0.7</v>
      </c>
      <c r="Y30" s="220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26"/>
      <c r="AQ30" s="39"/>
      <c r="AR30" s="40"/>
      <c r="AS30" s="177">
        <f>ROUND(L30*X30,0)</f>
        <v>267</v>
      </c>
      <c r="AT30" s="29"/>
    </row>
    <row r="31" spans="1:46" s="147" customFormat="1" ht="17.100000000000001" customHeight="1" x14ac:dyDescent="0.15">
      <c r="A31" s="7">
        <v>16</v>
      </c>
      <c r="B31" s="8">
        <v>8135</v>
      </c>
      <c r="C31" s="9" t="s">
        <v>605</v>
      </c>
      <c r="D31" s="215" t="s">
        <v>1453</v>
      </c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15"/>
      <c r="P31" s="16"/>
      <c r="Q31" s="16"/>
      <c r="R31" s="16"/>
      <c r="S31" s="16"/>
      <c r="T31" s="28"/>
      <c r="U31" s="28"/>
      <c r="V31" s="140"/>
      <c r="W31" s="16"/>
      <c r="X31" s="44"/>
      <c r="Y31" s="45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26"/>
      <c r="AQ31" s="39"/>
      <c r="AR31" s="40"/>
      <c r="AS31" s="177">
        <f>ROUND(L33,0)</f>
        <v>416</v>
      </c>
      <c r="AT31" s="29"/>
    </row>
    <row r="32" spans="1:46" s="147" customFormat="1" ht="17.100000000000001" customHeight="1" x14ac:dyDescent="0.15">
      <c r="A32" s="7">
        <v>16</v>
      </c>
      <c r="B32" s="8">
        <v>8136</v>
      </c>
      <c r="C32" s="9" t="s">
        <v>606</v>
      </c>
      <c r="D32" s="242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125"/>
      <c r="P32" s="19"/>
      <c r="Q32" s="20"/>
      <c r="R32" s="20"/>
      <c r="S32" s="20"/>
      <c r="T32" s="31"/>
      <c r="U32" s="31"/>
      <c r="V32" s="117"/>
      <c r="W32" s="117"/>
      <c r="X32" s="117"/>
      <c r="Y32" s="122"/>
      <c r="Z32" s="43" t="s">
        <v>1483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2" t="s">
        <v>1484</v>
      </c>
      <c r="AQ32" s="222">
        <v>1</v>
      </c>
      <c r="AR32" s="223"/>
      <c r="AS32" s="177">
        <f>ROUND(L33*AQ32,0)</f>
        <v>416</v>
      </c>
      <c r="AT32" s="29"/>
    </row>
    <row r="33" spans="1:46" s="147" customFormat="1" ht="17.100000000000001" customHeight="1" x14ac:dyDescent="0.15">
      <c r="A33" s="7">
        <v>16</v>
      </c>
      <c r="B33" s="8">
        <v>8137</v>
      </c>
      <c r="C33" s="9" t="s">
        <v>389</v>
      </c>
      <c r="D33" s="55"/>
      <c r="E33" s="56"/>
      <c r="F33" s="56"/>
      <c r="G33" s="126"/>
      <c r="H33" s="127"/>
      <c r="I33" s="127"/>
      <c r="J33" s="127"/>
      <c r="K33" s="127"/>
      <c r="L33" s="221">
        <f>L30+35</f>
        <v>416</v>
      </c>
      <c r="M33" s="221"/>
      <c r="N33" s="14" t="s">
        <v>62</v>
      </c>
      <c r="O33" s="18"/>
      <c r="P33" s="90" t="s">
        <v>205</v>
      </c>
      <c r="Q33" s="91"/>
      <c r="R33" s="91"/>
      <c r="S33" s="91"/>
      <c r="T33" s="91"/>
      <c r="U33" s="91"/>
      <c r="V33" s="33"/>
      <c r="W33" s="24" t="s">
        <v>1484</v>
      </c>
      <c r="X33" s="219">
        <v>0.7</v>
      </c>
      <c r="Y33" s="220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26"/>
      <c r="AQ33" s="39"/>
      <c r="AR33" s="40"/>
      <c r="AS33" s="177">
        <f>ROUND(L33*X33,0)</f>
        <v>291</v>
      </c>
      <c r="AT33" s="29"/>
    </row>
    <row r="34" spans="1:46" s="147" customFormat="1" ht="17.100000000000001" customHeight="1" x14ac:dyDescent="0.15">
      <c r="A34" s="7">
        <v>16</v>
      </c>
      <c r="B34" s="8">
        <v>8138</v>
      </c>
      <c r="C34" s="9" t="s">
        <v>1062</v>
      </c>
      <c r="D34" s="215" t="s">
        <v>1454</v>
      </c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15"/>
      <c r="P34" s="16"/>
      <c r="Q34" s="16"/>
      <c r="R34" s="16"/>
      <c r="S34" s="16"/>
      <c r="T34" s="28"/>
      <c r="U34" s="28"/>
      <c r="V34" s="140"/>
      <c r="W34" s="16"/>
      <c r="X34" s="44"/>
      <c r="Y34" s="45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26"/>
      <c r="AQ34" s="39"/>
      <c r="AR34" s="40"/>
      <c r="AS34" s="177">
        <f>ROUND(L36,0)</f>
        <v>451</v>
      </c>
      <c r="AT34" s="29"/>
    </row>
    <row r="35" spans="1:46" s="147" customFormat="1" ht="17.100000000000001" customHeight="1" x14ac:dyDescent="0.15">
      <c r="A35" s="7">
        <v>16</v>
      </c>
      <c r="B35" s="8">
        <v>8139</v>
      </c>
      <c r="C35" s="9" t="s">
        <v>1063</v>
      </c>
      <c r="D35" s="242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125"/>
      <c r="P35" s="19"/>
      <c r="Q35" s="20"/>
      <c r="R35" s="20"/>
      <c r="S35" s="20"/>
      <c r="T35" s="31"/>
      <c r="U35" s="31"/>
      <c r="V35" s="117"/>
      <c r="W35" s="117"/>
      <c r="X35" s="117"/>
      <c r="Y35" s="122"/>
      <c r="Z35" s="43" t="s">
        <v>1483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2" t="s">
        <v>1484</v>
      </c>
      <c r="AQ35" s="222">
        <v>1</v>
      </c>
      <c r="AR35" s="223"/>
      <c r="AS35" s="177">
        <f>ROUND(L36*AQ35,0)</f>
        <v>451</v>
      </c>
      <c r="AT35" s="29"/>
    </row>
    <row r="36" spans="1:46" s="147" customFormat="1" ht="17.100000000000001" customHeight="1" x14ac:dyDescent="0.15">
      <c r="A36" s="7">
        <v>16</v>
      </c>
      <c r="B36" s="8">
        <v>8140</v>
      </c>
      <c r="C36" s="9" t="s">
        <v>1064</v>
      </c>
      <c r="D36" s="55"/>
      <c r="E36" s="56"/>
      <c r="F36" s="56"/>
      <c r="G36" s="126"/>
      <c r="H36" s="127"/>
      <c r="I36" s="127"/>
      <c r="J36" s="127"/>
      <c r="K36" s="127"/>
      <c r="L36" s="221">
        <f>L33+35</f>
        <v>451</v>
      </c>
      <c r="M36" s="221"/>
      <c r="N36" s="14" t="s">
        <v>62</v>
      </c>
      <c r="O36" s="18"/>
      <c r="P36" s="90" t="s">
        <v>205</v>
      </c>
      <c r="Q36" s="91"/>
      <c r="R36" s="91"/>
      <c r="S36" s="91"/>
      <c r="T36" s="91"/>
      <c r="U36" s="91"/>
      <c r="V36" s="33"/>
      <c r="W36" s="24" t="s">
        <v>1484</v>
      </c>
      <c r="X36" s="219">
        <v>0.7</v>
      </c>
      <c r="Y36" s="220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26"/>
      <c r="AQ36" s="39"/>
      <c r="AR36" s="40"/>
      <c r="AS36" s="177">
        <f>ROUND(L36*X36,0)</f>
        <v>316</v>
      </c>
      <c r="AT36" s="29"/>
    </row>
    <row r="37" spans="1:46" s="147" customFormat="1" ht="17.100000000000001" customHeight="1" x14ac:dyDescent="0.15">
      <c r="A37" s="7">
        <v>16</v>
      </c>
      <c r="B37" s="8">
        <v>8141</v>
      </c>
      <c r="C37" s="9" t="s">
        <v>607</v>
      </c>
      <c r="D37" s="215" t="s">
        <v>1114</v>
      </c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15"/>
      <c r="P37" s="16"/>
      <c r="Q37" s="16"/>
      <c r="R37" s="16"/>
      <c r="S37" s="16"/>
      <c r="T37" s="28"/>
      <c r="U37" s="28"/>
      <c r="V37" s="140"/>
      <c r="W37" s="16"/>
      <c r="X37" s="44"/>
      <c r="Y37" s="45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26"/>
      <c r="AQ37" s="39"/>
      <c r="AR37" s="40"/>
      <c r="AS37" s="177">
        <f>ROUND(L39,0)</f>
        <v>486</v>
      </c>
      <c r="AT37" s="29"/>
    </row>
    <row r="38" spans="1:46" s="147" customFormat="1" ht="17.100000000000001" customHeight="1" x14ac:dyDescent="0.15">
      <c r="A38" s="7">
        <v>16</v>
      </c>
      <c r="B38" s="8">
        <v>8142</v>
      </c>
      <c r="C38" s="9" t="s">
        <v>608</v>
      </c>
      <c r="D38" s="242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125"/>
      <c r="P38" s="19"/>
      <c r="Q38" s="20"/>
      <c r="R38" s="20"/>
      <c r="S38" s="20"/>
      <c r="T38" s="31"/>
      <c r="U38" s="31"/>
      <c r="V38" s="117"/>
      <c r="W38" s="117"/>
      <c r="X38" s="117"/>
      <c r="Y38" s="122"/>
      <c r="Z38" s="43" t="s">
        <v>1483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2" t="s">
        <v>1484</v>
      </c>
      <c r="AQ38" s="222">
        <v>1</v>
      </c>
      <c r="AR38" s="223"/>
      <c r="AS38" s="177">
        <f>ROUND(L39*AQ38,0)</f>
        <v>486</v>
      </c>
      <c r="AT38" s="29"/>
    </row>
    <row r="39" spans="1:46" s="147" customFormat="1" ht="17.100000000000001" customHeight="1" x14ac:dyDescent="0.15">
      <c r="A39" s="7">
        <v>16</v>
      </c>
      <c r="B39" s="8">
        <v>8143</v>
      </c>
      <c r="C39" s="9" t="s">
        <v>390</v>
      </c>
      <c r="D39" s="55"/>
      <c r="E39" s="56"/>
      <c r="F39" s="56"/>
      <c r="G39" s="126"/>
      <c r="H39" s="127"/>
      <c r="I39" s="127"/>
      <c r="J39" s="127"/>
      <c r="K39" s="127"/>
      <c r="L39" s="221">
        <f>L36+35</f>
        <v>486</v>
      </c>
      <c r="M39" s="221"/>
      <c r="N39" s="14" t="s">
        <v>62</v>
      </c>
      <c r="O39" s="18"/>
      <c r="P39" s="90" t="s">
        <v>205</v>
      </c>
      <c r="Q39" s="91"/>
      <c r="R39" s="91"/>
      <c r="S39" s="91"/>
      <c r="T39" s="91"/>
      <c r="U39" s="91"/>
      <c r="V39" s="33"/>
      <c r="W39" s="24" t="s">
        <v>1484</v>
      </c>
      <c r="X39" s="219">
        <v>0.7</v>
      </c>
      <c r="Y39" s="220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26"/>
      <c r="AQ39" s="39"/>
      <c r="AR39" s="40"/>
      <c r="AS39" s="177">
        <f>ROUND(L39*X39,0)</f>
        <v>340</v>
      </c>
      <c r="AT39" s="29"/>
    </row>
    <row r="40" spans="1:46" s="147" customFormat="1" ht="17.100000000000001" customHeight="1" x14ac:dyDescent="0.15">
      <c r="A40" s="7">
        <v>16</v>
      </c>
      <c r="B40" s="8">
        <v>8144</v>
      </c>
      <c r="C40" s="9" t="s">
        <v>1065</v>
      </c>
      <c r="D40" s="224" t="s">
        <v>1115</v>
      </c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15"/>
      <c r="P40" s="16"/>
      <c r="Q40" s="16"/>
      <c r="R40" s="16"/>
      <c r="S40" s="16"/>
      <c r="T40" s="28"/>
      <c r="U40" s="28"/>
      <c r="V40" s="140"/>
      <c r="W40" s="16"/>
      <c r="X40" s="44"/>
      <c r="Y40" s="45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26"/>
      <c r="AQ40" s="39"/>
      <c r="AR40" s="40"/>
      <c r="AS40" s="177">
        <f>ROUND(L42,0)</f>
        <v>521</v>
      </c>
      <c r="AT40" s="29"/>
    </row>
    <row r="41" spans="1:46" s="147" customFormat="1" ht="17.100000000000001" customHeight="1" x14ac:dyDescent="0.15">
      <c r="A41" s="7">
        <v>16</v>
      </c>
      <c r="B41" s="8">
        <v>8145</v>
      </c>
      <c r="C41" s="9" t="s">
        <v>1066</v>
      </c>
      <c r="D41" s="226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125"/>
      <c r="P41" s="19"/>
      <c r="Q41" s="20"/>
      <c r="R41" s="20"/>
      <c r="S41" s="20"/>
      <c r="T41" s="31"/>
      <c r="U41" s="31"/>
      <c r="V41" s="117"/>
      <c r="W41" s="117"/>
      <c r="X41" s="117"/>
      <c r="Y41" s="122"/>
      <c r="Z41" s="43" t="s">
        <v>1483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2" t="s">
        <v>1484</v>
      </c>
      <c r="AQ41" s="222">
        <v>1</v>
      </c>
      <c r="AR41" s="223"/>
      <c r="AS41" s="177">
        <f>ROUND(L42*AQ41,0)</f>
        <v>521</v>
      </c>
      <c r="AT41" s="29"/>
    </row>
    <row r="42" spans="1:46" s="147" customFormat="1" ht="17.100000000000001" customHeight="1" x14ac:dyDescent="0.15">
      <c r="A42" s="7">
        <v>16</v>
      </c>
      <c r="B42" s="8">
        <v>8146</v>
      </c>
      <c r="C42" s="9" t="s">
        <v>1067</v>
      </c>
      <c r="D42" s="55"/>
      <c r="E42" s="56"/>
      <c r="F42" s="56"/>
      <c r="G42" s="126"/>
      <c r="H42" s="127"/>
      <c r="I42" s="127"/>
      <c r="J42" s="127"/>
      <c r="K42" s="127"/>
      <c r="L42" s="221">
        <f>L39+35</f>
        <v>521</v>
      </c>
      <c r="M42" s="221"/>
      <c r="N42" s="14" t="s">
        <v>62</v>
      </c>
      <c r="O42" s="18"/>
      <c r="P42" s="90" t="s">
        <v>205</v>
      </c>
      <c r="Q42" s="91"/>
      <c r="R42" s="91"/>
      <c r="S42" s="91"/>
      <c r="T42" s="91"/>
      <c r="U42" s="91"/>
      <c r="V42" s="33"/>
      <c r="W42" s="24" t="s">
        <v>1484</v>
      </c>
      <c r="X42" s="219">
        <v>0.7</v>
      </c>
      <c r="Y42" s="220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26"/>
      <c r="AQ42" s="39"/>
      <c r="AR42" s="40"/>
      <c r="AS42" s="177">
        <f>ROUND(L42*X42,0)</f>
        <v>365</v>
      </c>
      <c r="AT42" s="29"/>
    </row>
    <row r="43" spans="1:46" s="147" customFormat="1" ht="17.100000000000001" customHeight="1" x14ac:dyDescent="0.15">
      <c r="A43" s="7">
        <v>16</v>
      </c>
      <c r="B43" s="8">
        <v>8147</v>
      </c>
      <c r="C43" s="9" t="s">
        <v>609</v>
      </c>
      <c r="D43" s="224" t="s">
        <v>1455</v>
      </c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15"/>
      <c r="P43" s="16"/>
      <c r="Q43" s="16"/>
      <c r="R43" s="16"/>
      <c r="S43" s="16"/>
      <c r="T43" s="28"/>
      <c r="U43" s="28"/>
      <c r="V43" s="140"/>
      <c r="W43" s="16"/>
      <c r="X43" s="44"/>
      <c r="Y43" s="45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26"/>
      <c r="AQ43" s="39"/>
      <c r="AR43" s="40"/>
      <c r="AS43" s="177">
        <f>ROUND(L45,0)</f>
        <v>556</v>
      </c>
      <c r="AT43" s="29"/>
    </row>
    <row r="44" spans="1:46" s="147" customFormat="1" ht="17.100000000000001" customHeight="1" x14ac:dyDescent="0.15">
      <c r="A44" s="7">
        <v>16</v>
      </c>
      <c r="B44" s="8">
        <v>8148</v>
      </c>
      <c r="C44" s="9" t="s">
        <v>610</v>
      </c>
      <c r="D44" s="226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125"/>
      <c r="P44" s="19"/>
      <c r="Q44" s="20"/>
      <c r="R44" s="20"/>
      <c r="S44" s="20"/>
      <c r="T44" s="31"/>
      <c r="U44" s="31"/>
      <c r="V44" s="117"/>
      <c r="W44" s="117"/>
      <c r="X44" s="117"/>
      <c r="Y44" s="122"/>
      <c r="Z44" s="43" t="s">
        <v>1483</v>
      </c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2" t="s">
        <v>1484</v>
      </c>
      <c r="AQ44" s="222">
        <v>1</v>
      </c>
      <c r="AR44" s="223"/>
      <c r="AS44" s="177">
        <f>ROUND(L45*AQ44,0)</f>
        <v>556</v>
      </c>
      <c r="AT44" s="29"/>
    </row>
    <row r="45" spans="1:46" s="147" customFormat="1" ht="17.100000000000001" customHeight="1" x14ac:dyDescent="0.15">
      <c r="A45" s="7">
        <v>16</v>
      </c>
      <c r="B45" s="8">
        <v>8149</v>
      </c>
      <c r="C45" s="9" t="s">
        <v>391</v>
      </c>
      <c r="D45" s="55"/>
      <c r="E45" s="56"/>
      <c r="F45" s="56"/>
      <c r="G45" s="126"/>
      <c r="H45" s="127"/>
      <c r="I45" s="127"/>
      <c r="J45" s="127"/>
      <c r="K45" s="127"/>
      <c r="L45" s="221">
        <f>L42+35</f>
        <v>556</v>
      </c>
      <c r="M45" s="221"/>
      <c r="N45" s="14" t="s">
        <v>62</v>
      </c>
      <c r="O45" s="18"/>
      <c r="P45" s="90" t="s">
        <v>205</v>
      </c>
      <c r="Q45" s="91"/>
      <c r="R45" s="91"/>
      <c r="S45" s="91"/>
      <c r="T45" s="91"/>
      <c r="U45" s="91"/>
      <c r="V45" s="33"/>
      <c r="W45" s="24" t="s">
        <v>1484</v>
      </c>
      <c r="X45" s="219">
        <v>0.7</v>
      </c>
      <c r="Y45" s="220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26"/>
      <c r="AQ45" s="39"/>
      <c r="AR45" s="40"/>
      <c r="AS45" s="177">
        <f>ROUND(L45*X45,0)</f>
        <v>389</v>
      </c>
      <c r="AT45" s="29"/>
    </row>
    <row r="46" spans="1:46" s="147" customFormat="1" ht="17.100000000000001" customHeight="1" x14ac:dyDescent="0.15">
      <c r="A46" s="7">
        <v>16</v>
      </c>
      <c r="B46" s="8">
        <v>8150</v>
      </c>
      <c r="C46" s="9" t="s">
        <v>1068</v>
      </c>
      <c r="D46" s="224" t="s">
        <v>1456</v>
      </c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15"/>
      <c r="P46" s="16"/>
      <c r="Q46" s="16"/>
      <c r="R46" s="16"/>
      <c r="S46" s="16"/>
      <c r="T46" s="28"/>
      <c r="U46" s="28"/>
      <c r="V46" s="140"/>
      <c r="W46" s="16"/>
      <c r="X46" s="44"/>
      <c r="Y46" s="45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26"/>
      <c r="AQ46" s="39"/>
      <c r="AR46" s="40"/>
      <c r="AS46" s="177">
        <f>ROUND(L48,0)</f>
        <v>591</v>
      </c>
      <c r="AT46" s="29"/>
    </row>
    <row r="47" spans="1:46" s="147" customFormat="1" ht="17.100000000000001" customHeight="1" x14ac:dyDescent="0.15">
      <c r="A47" s="7">
        <v>16</v>
      </c>
      <c r="B47" s="8">
        <v>8151</v>
      </c>
      <c r="C47" s="9" t="s">
        <v>1069</v>
      </c>
      <c r="D47" s="287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125"/>
      <c r="P47" s="19"/>
      <c r="Q47" s="20"/>
      <c r="R47" s="20"/>
      <c r="S47" s="20"/>
      <c r="T47" s="31"/>
      <c r="U47" s="31"/>
      <c r="V47" s="117"/>
      <c r="W47" s="117"/>
      <c r="X47" s="117"/>
      <c r="Y47" s="122"/>
      <c r="Z47" s="43" t="s">
        <v>1483</v>
      </c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2" t="s">
        <v>1484</v>
      </c>
      <c r="AQ47" s="222">
        <v>1</v>
      </c>
      <c r="AR47" s="223"/>
      <c r="AS47" s="177">
        <f>ROUND(L48*AQ47,0)</f>
        <v>591</v>
      </c>
      <c r="AT47" s="29"/>
    </row>
    <row r="48" spans="1:46" s="147" customFormat="1" ht="17.100000000000001" customHeight="1" x14ac:dyDescent="0.15">
      <c r="A48" s="7">
        <v>16</v>
      </c>
      <c r="B48" s="8">
        <v>8152</v>
      </c>
      <c r="C48" s="9" t="s">
        <v>1070</v>
      </c>
      <c r="D48" s="55"/>
      <c r="E48" s="56"/>
      <c r="F48" s="56"/>
      <c r="G48" s="126"/>
      <c r="H48" s="127"/>
      <c r="I48" s="127"/>
      <c r="J48" s="127"/>
      <c r="K48" s="127"/>
      <c r="L48" s="221">
        <f>L45+35</f>
        <v>591</v>
      </c>
      <c r="M48" s="221"/>
      <c r="N48" s="14" t="s">
        <v>62</v>
      </c>
      <c r="O48" s="18"/>
      <c r="P48" s="90" t="s">
        <v>205</v>
      </c>
      <c r="Q48" s="91"/>
      <c r="R48" s="91"/>
      <c r="S48" s="91"/>
      <c r="T48" s="91"/>
      <c r="U48" s="91"/>
      <c r="V48" s="33"/>
      <c r="W48" s="24" t="s">
        <v>1484</v>
      </c>
      <c r="X48" s="219">
        <v>0.7</v>
      </c>
      <c r="Y48" s="220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26"/>
      <c r="AQ48" s="39"/>
      <c r="AR48" s="40"/>
      <c r="AS48" s="177">
        <f>ROUND(L48*X48,0)</f>
        <v>414</v>
      </c>
      <c r="AT48" s="29"/>
    </row>
    <row r="49" spans="1:46" s="147" customFormat="1" ht="17.100000000000001" customHeight="1" x14ac:dyDescent="0.15">
      <c r="A49" s="7">
        <v>16</v>
      </c>
      <c r="B49" s="8">
        <v>8153</v>
      </c>
      <c r="C49" s="9" t="s">
        <v>611</v>
      </c>
      <c r="D49" s="224" t="s">
        <v>1116</v>
      </c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15"/>
      <c r="P49" s="16"/>
      <c r="Q49" s="16"/>
      <c r="R49" s="16"/>
      <c r="S49" s="16"/>
      <c r="T49" s="28"/>
      <c r="U49" s="28"/>
      <c r="V49" s="140"/>
      <c r="W49" s="16"/>
      <c r="X49" s="44"/>
      <c r="Y49" s="45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26"/>
      <c r="AQ49" s="39"/>
      <c r="AR49" s="40"/>
      <c r="AS49" s="177">
        <f>ROUND(L51,0)</f>
        <v>626</v>
      </c>
      <c r="AT49" s="29"/>
    </row>
    <row r="50" spans="1:46" s="147" customFormat="1" ht="17.100000000000001" customHeight="1" x14ac:dyDescent="0.15">
      <c r="A50" s="7">
        <v>16</v>
      </c>
      <c r="B50" s="8">
        <v>8154</v>
      </c>
      <c r="C50" s="9" t="s">
        <v>612</v>
      </c>
      <c r="D50" s="287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125"/>
      <c r="P50" s="19"/>
      <c r="Q50" s="20"/>
      <c r="R50" s="20"/>
      <c r="S50" s="20"/>
      <c r="T50" s="31"/>
      <c r="U50" s="31"/>
      <c r="V50" s="117"/>
      <c r="W50" s="117"/>
      <c r="X50" s="117"/>
      <c r="Y50" s="122"/>
      <c r="Z50" s="43" t="s">
        <v>1483</v>
      </c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2" t="s">
        <v>1484</v>
      </c>
      <c r="AQ50" s="222">
        <v>1</v>
      </c>
      <c r="AR50" s="223"/>
      <c r="AS50" s="177">
        <f>ROUND(L51*AQ50,0)</f>
        <v>626</v>
      </c>
      <c r="AT50" s="29"/>
    </row>
    <row r="51" spans="1:46" s="147" customFormat="1" ht="17.100000000000001" customHeight="1" x14ac:dyDescent="0.15">
      <c r="A51" s="7">
        <v>16</v>
      </c>
      <c r="B51" s="8">
        <v>8155</v>
      </c>
      <c r="C51" s="9" t="s">
        <v>392</v>
      </c>
      <c r="D51" s="55"/>
      <c r="E51" s="56"/>
      <c r="F51" s="56"/>
      <c r="G51" s="126"/>
      <c r="H51" s="127"/>
      <c r="I51" s="127"/>
      <c r="J51" s="127"/>
      <c r="K51" s="127"/>
      <c r="L51" s="221">
        <f>L48+35</f>
        <v>626</v>
      </c>
      <c r="M51" s="221"/>
      <c r="N51" s="14" t="s">
        <v>62</v>
      </c>
      <c r="O51" s="18"/>
      <c r="P51" s="90" t="s">
        <v>205</v>
      </c>
      <c r="Q51" s="91"/>
      <c r="R51" s="91"/>
      <c r="S51" s="91"/>
      <c r="T51" s="91"/>
      <c r="U51" s="91"/>
      <c r="V51" s="33"/>
      <c r="W51" s="24" t="s">
        <v>1484</v>
      </c>
      <c r="X51" s="219">
        <v>0.7</v>
      </c>
      <c r="Y51" s="220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26"/>
      <c r="AQ51" s="39"/>
      <c r="AR51" s="40"/>
      <c r="AS51" s="177">
        <f>ROUND(L51*X51,0)</f>
        <v>438</v>
      </c>
      <c r="AT51" s="29"/>
    </row>
    <row r="52" spans="1:46" s="147" customFormat="1" ht="17.100000000000001" customHeight="1" x14ac:dyDescent="0.15">
      <c r="A52" s="7">
        <v>16</v>
      </c>
      <c r="B52" s="8">
        <v>8156</v>
      </c>
      <c r="C52" s="9" t="s">
        <v>1071</v>
      </c>
      <c r="D52" s="224" t="s">
        <v>1457</v>
      </c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15"/>
      <c r="P52" s="16"/>
      <c r="Q52" s="16"/>
      <c r="R52" s="16"/>
      <c r="S52" s="16"/>
      <c r="T52" s="28"/>
      <c r="U52" s="28"/>
      <c r="V52" s="140"/>
      <c r="W52" s="16"/>
      <c r="X52" s="44"/>
      <c r="Y52" s="45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26"/>
      <c r="AQ52" s="39"/>
      <c r="AR52" s="40"/>
      <c r="AS52" s="177">
        <f>ROUND(L54,0)</f>
        <v>661</v>
      </c>
      <c r="AT52" s="29"/>
    </row>
    <row r="53" spans="1:46" s="147" customFormat="1" ht="17.100000000000001" customHeight="1" x14ac:dyDescent="0.15">
      <c r="A53" s="7">
        <v>16</v>
      </c>
      <c r="B53" s="8">
        <v>8157</v>
      </c>
      <c r="C53" s="9" t="s">
        <v>1072</v>
      </c>
      <c r="D53" s="287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125"/>
      <c r="P53" s="19"/>
      <c r="Q53" s="20"/>
      <c r="R53" s="20"/>
      <c r="S53" s="20"/>
      <c r="T53" s="31"/>
      <c r="U53" s="31"/>
      <c r="V53" s="117"/>
      <c r="W53" s="117"/>
      <c r="X53" s="117"/>
      <c r="Y53" s="122"/>
      <c r="Z53" s="43" t="s">
        <v>1483</v>
      </c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2" t="s">
        <v>1484</v>
      </c>
      <c r="AQ53" s="222">
        <v>1</v>
      </c>
      <c r="AR53" s="223"/>
      <c r="AS53" s="177">
        <f>ROUND(L54*AQ53,0)</f>
        <v>661</v>
      </c>
      <c r="AT53" s="29"/>
    </row>
    <row r="54" spans="1:46" s="147" customFormat="1" ht="17.100000000000001" customHeight="1" x14ac:dyDescent="0.15">
      <c r="A54" s="7">
        <v>16</v>
      </c>
      <c r="B54" s="8">
        <v>8158</v>
      </c>
      <c r="C54" s="9" t="s">
        <v>1073</v>
      </c>
      <c r="D54" s="55"/>
      <c r="E54" s="56"/>
      <c r="F54" s="56"/>
      <c r="G54" s="126"/>
      <c r="H54" s="127"/>
      <c r="I54" s="127"/>
      <c r="J54" s="127"/>
      <c r="K54" s="127"/>
      <c r="L54" s="221">
        <f>L51+35</f>
        <v>661</v>
      </c>
      <c r="M54" s="221"/>
      <c r="N54" s="14" t="s">
        <v>62</v>
      </c>
      <c r="O54" s="18"/>
      <c r="P54" s="90" t="s">
        <v>205</v>
      </c>
      <c r="Q54" s="91"/>
      <c r="R54" s="91"/>
      <c r="S54" s="91"/>
      <c r="T54" s="91"/>
      <c r="U54" s="91"/>
      <c r="V54" s="33"/>
      <c r="W54" s="24" t="s">
        <v>1484</v>
      </c>
      <c r="X54" s="219">
        <v>0.7</v>
      </c>
      <c r="Y54" s="220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26"/>
      <c r="AQ54" s="39"/>
      <c r="AR54" s="40"/>
      <c r="AS54" s="177">
        <f>ROUND(L54*X54,0)</f>
        <v>463</v>
      </c>
      <c r="AT54" s="29"/>
    </row>
    <row r="55" spans="1:46" s="147" customFormat="1" ht="17.100000000000001" customHeight="1" x14ac:dyDescent="0.15">
      <c r="A55" s="7">
        <v>16</v>
      </c>
      <c r="B55" s="8">
        <v>8159</v>
      </c>
      <c r="C55" s="9" t="s">
        <v>613</v>
      </c>
      <c r="D55" s="224" t="s">
        <v>1458</v>
      </c>
      <c r="E55" s="286"/>
      <c r="F55" s="286"/>
      <c r="G55" s="286"/>
      <c r="H55" s="286"/>
      <c r="I55" s="286"/>
      <c r="J55" s="286"/>
      <c r="K55" s="286"/>
      <c r="L55" s="286"/>
      <c r="M55" s="286"/>
      <c r="N55" s="286"/>
      <c r="O55" s="15"/>
      <c r="P55" s="16"/>
      <c r="Q55" s="16"/>
      <c r="R55" s="16"/>
      <c r="S55" s="16"/>
      <c r="T55" s="28"/>
      <c r="U55" s="28"/>
      <c r="V55" s="140"/>
      <c r="W55" s="16"/>
      <c r="X55" s="44"/>
      <c r="Y55" s="45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26"/>
      <c r="AQ55" s="39"/>
      <c r="AR55" s="40"/>
      <c r="AS55" s="177">
        <f>ROUND(L57,0)</f>
        <v>696</v>
      </c>
      <c r="AT55" s="29"/>
    </row>
    <row r="56" spans="1:46" s="147" customFormat="1" ht="17.100000000000001" customHeight="1" x14ac:dyDescent="0.15">
      <c r="A56" s="7">
        <v>16</v>
      </c>
      <c r="B56" s="8">
        <v>8160</v>
      </c>
      <c r="C56" s="9" t="s">
        <v>614</v>
      </c>
      <c r="D56" s="287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125"/>
      <c r="P56" s="19"/>
      <c r="Q56" s="20"/>
      <c r="R56" s="20"/>
      <c r="S56" s="20"/>
      <c r="T56" s="31"/>
      <c r="U56" s="31"/>
      <c r="V56" s="117"/>
      <c r="W56" s="117"/>
      <c r="X56" s="117"/>
      <c r="Y56" s="122"/>
      <c r="Z56" s="43" t="s">
        <v>1483</v>
      </c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2" t="s">
        <v>1484</v>
      </c>
      <c r="AQ56" s="222">
        <v>1</v>
      </c>
      <c r="AR56" s="223"/>
      <c r="AS56" s="177">
        <f>ROUND(L57*AQ56,0)</f>
        <v>696</v>
      </c>
      <c r="AT56" s="29"/>
    </row>
    <row r="57" spans="1:46" s="147" customFormat="1" ht="17.100000000000001" customHeight="1" x14ac:dyDescent="0.15">
      <c r="A57" s="7">
        <v>16</v>
      </c>
      <c r="B57" s="8">
        <v>8161</v>
      </c>
      <c r="C57" s="9" t="s">
        <v>393</v>
      </c>
      <c r="D57" s="55"/>
      <c r="E57" s="56"/>
      <c r="F57" s="56"/>
      <c r="G57" s="126"/>
      <c r="H57" s="127"/>
      <c r="I57" s="127"/>
      <c r="J57" s="127"/>
      <c r="K57" s="127"/>
      <c r="L57" s="221">
        <f>L54+35</f>
        <v>696</v>
      </c>
      <c r="M57" s="221"/>
      <c r="N57" s="14" t="s">
        <v>62</v>
      </c>
      <c r="O57" s="18"/>
      <c r="P57" s="90" t="s">
        <v>205</v>
      </c>
      <c r="Q57" s="91"/>
      <c r="R57" s="91"/>
      <c r="S57" s="91"/>
      <c r="T57" s="91"/>
      <c r="U57" s="91"/>
      <c r="V57" s="33"/>
      <c r="W57" s="24" t="s">
        <v>1484</v>
      </c>
      <c r="X57" s="219">
        <v>0.7</v>
      </c>
      <c r="Y57" s="220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26"/>
      <c r="AQ57" s="39"/>
      <c r="AR57" s="40"/>
      <c r="AS57" s="177">
        <f>ROUND(L57*X57,0)</f>
        <v>487</v>
      </c>
      <c r="AT57" s="29"/>
    </row>
    <row r="58" spans="1:46" s="147" customFormat="1" ht="17.100000000000001" customHeight="1" x14ac:dyDescent="0.15">
      <c r="A58" s="7">
        <v>16</v>
      </c>
      <c r="B58" s="8">
        <v>8162</v>
      </c>
      <c r="C58" s="9" t="s">
        <v>1074</v>
      </c>
      <c r="D58" s="224" t="s">
        <v>1459</v>
      </c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15"/>
      <c r="P58" s="16"/>
      <c r="Q58" s="16"/>
      <c r="R58" s="16"/>
      <c r="S58" s="16"/>
      <c r="T58" s="28"/>
      <c r="U58" s="28"/>
      <c r="V58" s="140"/>
      <c r="W58" s="16"/>
      <c r="X58" s="44"/>
      <c r="Y58" s="45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26"/>
      <c r="AQ58" s="39"/>
      <c r="AR58" s="40"/>
      <c r="AS58" s="177">
        <f>ROUND(L60,0)</f>
        <v>731</v>
      </c>
      <c r="AT58" s="29"/>
    </row>
    <row r="59" spans="1:46" s="147" customFormat="1" ht="17.100000000000001" customHeight="1" x14ac:dyDescent="0.15">
      <c r="A59" s="7">
        <v>16</v>
      </c>
      <c r="B59" s="8">
        <v>8163</v>
      </c>
      <c r="C59" s="9" t="s">
        <v>1075</v>
      </c>
      <c r="D59" s="287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125"/>
      <c r="P59" s="19"/>
      <c r="Q59" s="20"/>
      <c r="R59" s="20"/>
      <c r="S59" s="20"/>
      <c r="T59" s="31"/>
      <c r="U59" s="31"/>
      <c r="V59" s="117"/>
      <c r="W59" s="117"/>
      <c r="X59" s="117"/>
      <c r="Y59" s="122"/>
      <c r="Z59" s="43" t="s">
        <v>1483</v>
      </c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2" t="s">
        <v>1484</v>
      </c>
      <c r="AQ59" s="222">
        <v>1</v>
      </c>
      <c r="AR59" s="223"/>
      <c r="AS59" s="177">
        <f>ROUND(L60*AQ59,0)</f>
        <v>731</v>
      </c>
      <c r="AT59" s="29"/>
    </row>
    <row r="60" spans="1:46" s="147" customFormat="1" ht="17.100000000000001" customHeight="1" x14ac:dyDescent="0.15">
      <c r="A60" s="7">
        <v>16</v>
      </c>
      <c r="B60" s="8">
        <v>8164</v>
      </c>
      <c r="C60" s="9" t="s">
        <v>1076</v>
      </c>
      <c r="D60" s="55"/>
      <c r="E60" s="56"/>
      <c r="F60" s="56"/>
      <c r="G60" s="126"/>
      <c r="H60" s="127"/>
      <c r="I60" s="127"/>
      <c r="J60" s="127"/>
      <c r="K60" s="127"/>
      <c r="L60" s="221">
        <f>L57+35</f>
        <v>731</v>
      </c>
      <c r="M60" s="221"/>
      <c r="N60" s="14" t="s">
        <v>62</v>
      </c>
      <c r="O60" s="18"/>
      <c r="P60" s="90" t="s">
        <v>205</v>
      </c>
      <c r="Q60" s="91"/>
      <c r="R60" s="91"/>
      <c r="S60" s="91"/>
      <c r="T60" s="91"/>
      <c r="U60" s="91"/>
      <c r="V60" s="33"/>
      <c r="W60" s="24" t="s">
        <v>1484</v>
      </c>
      <c r="X60" s="219">
        <v>0.7</v>
      </c>
      <c r="Y60" s="220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26"/>
      <c r="AQ60" s="39"/>
      <c r="AR60" s="40"/>
      <c r="AS60" s="177">
        <f>ROUND(L60*X60,0)</f>
        <v>512</v>
      </c>
      <c r="AT60" s="29"/>
    </row>
    <row r="61" spans="1:46" s="147" customFormat="1" ht="17.100000000000001" customHeight="1" x14ac:dyDescent="0.15">
      <c r="A61" s="7">
        <v>16</v>
      </c>
      <c r="B61" s="8">
        <v>8165</v>
      </c>
      <c r="C61" s="9" t="s">
        <v>615</v>
      </c>
      <c r="D61" s="224" t="s">
        <v>1460</v>
      </c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15"/>
      <c r="P61" s="16"/>
      <c r="Q61" s="16"/>
      <c r="R61" s="16"/>
      <c r="S61" s="16"/>
      <c r="T61" s="28"/>
      <c r="U61" s="28"/>
      <c r="V61" s="140"/>
      <c r="W61" s="16"/>
      <c r="X61" s="44"/>
      <c r="Y61" s="45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26"/>
      <c r="AQ61" s="39"/>
      <c r="AR61" s="40"/>
      <c r="AS61" s="177">
        <f>ROUND(L63,0)</f>
        <v>766</v>
      </c>
      <c r="AT61" s="29"/>
    </row>
    <row r="62" spans="1:46" s="147" customFormat="1" ht="17.100000000000001" customHeight="1" x14ac:dyDescent="0.15">
      <c r="A62" s="7">
        <v>16</v>
      </c>
      <c r="B62" s="8">
        <v>8166</v>
      </c>
      <c r="C62" s="9" t="s">
        <v>616</v>
      </c>
      <c r="D62" s="287"/>
      <c r="E62" s="288"/>
      <c r="F62" s="288"/>
      <c r="G62" s="288"/>
      <c r="H62" s="288"/>
      <c r="I62" s="288"/>
      <c r="J62" s="288"/>
      <c r="K62" s="288"/>
      <c r="L62" s="288"/>
      <c r="M62" s="288"/>
      <c r="N62" s="288"/>
      <c r="O62" s="125"/>
      <c r="P62" s="19"/>
      <c r="Q62" s="20"/>
      <c r="R62" s="20"/>
      <c r="S62" s="20"/>
      <c r="T62" s="31"/>
      <c r="U62" s="31"/>
      <c r="V62" s="117"/>
      <c r="W62" s="117"/>
      <c r="X62" s="117"/>
      <c r="Y62" s="122"/>
      <c r="Z62" s="43" t="s">
        <v>1483</v>
      </c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2" t="s">
        <v>1484</v>
      </c>
      <c r="AQ62" s="222">
        <v>1</v>
      </c>
      <c r="AR62" s="223"/>
      <c r="AS62" s="177">
        <f>ROUND(L63*AQ62,0)</f>
        <v>766</v>
      </c>
      <c r="AT62" s="29"/>
    </row>
    <row r="63" spans="1:46" s="147" customFormat="1" ht="17.100000000000001" customHeight="1" x14ac:dyDescent="0.15">
      <c r="A63" s="7">
        <v>16</v>
      </c>
      <c r="B63" s="8">
        <v>8167</v>
      </c>
      <c r="C63" s="9" t="s">
        <v>394</v>
      </c>
      <c r="D63" s="55"/>
      <c r="E63" s="56"/>
      <c r="F63" s="56"/>
      <c r="G63" s="126"/>
      <c r="H63" s="127"/>
      <c r="I63" s="127"/>
      <c r="J63" s="127"/>
      <c r="K63" s="127"/>
      <c r="L63" s="221">
        <f>L60+35</f>
        <v>766</v>
      </c>
      <c r="M63" s="221"/>
      <c r="N63" s="14" t="s">
        <v>62</v>
      </c>
      <c r="O63" s="18"/>
      <c r="P63" s="90" t="s">
        <v>205</v>
      </c>
      <c r="Q63" s="91"/>
      <c r="R63" s="91"/>
      <c r="S63" s="91"/>
      <c r="T63" s="91"/>
      <c r="U63" s="91"/>
      <c r="V63" s="33"/>
      <c r="W63" s="24" t="s">
        <v>1484</v>
      </c>
      <c r="X63" s="219">
        <v>0.7</v>
      </c>
      <c r="Y63" s="220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26"/>
      <c r="AQ63" s="39"/>
      <c r="AR63" s="40"/>
      <c r="AS63" s="177">
        <f>ROUND(L63*X63,0)</f>
        <v>536</v>
      </c>
      <c r="AT63" s="29"/>
    </row>
    <row r="64" spans="1:46" s="147" customFormat="1" ht="17.100000000000001" customHeight="1" x14ac:dyDescent="0.15">
      <c r="A64" s="7">
        <v>16</v>
      </c>
      <c r="B64" s="8">
        <v>8168</v>
      </c>
      <c r="C64" s="9" t="s">
        <v>1077</v>
      </c>
      <c r="D64" s="224" t="s">
        <v>1461</v>
      </c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15"/>
      <c r="P64" s="16"/>
      <c r="Q64" s="16"/>
      <c r="R64" s="16"/>
      <c r="S64" s="16"/>
      <c r="T64" s="28"/>
      <c r="U64" s="28"/>
      <c r="V64" s="140"/>
      <c r="W64" s="16"/>
      <c r="X64" s="44"/>
      <c r="Y64" s="45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26"/>
      <c r="AQ64" s="39"/>
      <c r="AR64" s="40"/>
      <c r="AS64" s="177">
        <f>ROUND(L66,0)</f>
        <v>801</v>
      </c>
      <c r="AT64" s="29"/>
    </row>
    <row r="65" spans="1:46" s="147" customFormat="1" ht="17.100000000000001" customHeight="1" x14ac:dyDescent="0.15">
      <c r="A65" s="7">
        <v>16</v>
      </c>
      <c r="B65" s="8">
        <v>8169</v>
      </c>
      <c r="C65" s="9" t="s">
        <v>1078</v>
      </c>
      <c r="D65" s="287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125"/>
      <c r="P65" s="19"/>
      <c r="Q65" s="20"/>
      <c r="R65" s="20"/>
      <c r="S65" s="20"/>
      <c r="T65" s="31"/>
      <c r="U65" s="31"/>
      <c r="V65" s="117"/>
      <c r="W65" s="117"/>
      <c r="X65" s="117"/>
      <c r="Y65" s="122"/>
      <c r="Z65" s="43" t="s">
        <v>1483</v>
      </c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2" t="s">
        <v>1484</v>
      </c>
      <c r="AQ65" s="222">
        <v>1</v>
      </c>
      <c r="AR65" s="223"/>
      <c r="AS65" s="177">
        <f>ROUND(L66*AQ65,0)</f>
        <v>801</v>
      </c>
      <c r="AT65" s="29"/>
    </row>
    <row r="66" spans="1:46" s="147" customFormat="1" ht="17.100000000000001" customHeight="1" x14ac:dyDescent="0.15">
      <c r="A66" s="7">
        <v>16</v>
      </c>
      <c r="B66" s="8">
        <v>8170</v>
      </c>
      <c r="C66" s="9" t="s">
        <v>1079</v>
      </c>
      <c r="D66" s="55"/>
      <c r="E66" s="56"/>
      <c r="F66" s="56"/>
      <c r="G66" s="126"/>
      <c r="H66" s="127"/>
      <c r="I66" s="127"/>
      <c r="J66" s="127"/>
      <c r="K66" s="127"/>
      <c r="L66" s="221">
        <f>L63+35</f>
        <v>801</v>
      </c>
      <c r="M66" s="221"/>
      <c r="N66" s="14" t="s">
        <v>62</v>
      </c>
      <c r="O66" s="18"/>
      <c r="P66" s="90" t="s">
        <v>205</v>
      </c>
      <c r="Q66" s="91"/>
      <c r="R66" s="91"/>
      <c r="S66" s="91"/>
      <c r="T66" s="91"/>
      <c r="U66" s="91"/>
      <c r="V66" s="33"/>
      <c r="W66" s="24" t="s">
        <v>1484</v>
      </c>
      <c r="X66" s="219">
        <v>0.7</v>
      </c>
      <c r="Y66" s="220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26"/>
      <c r="AQ66" s="39"/>
      <c r="AR66" s="40"/>
      <c r="AS66" s="177">
        <f>ROUND(L66*X66,0)</f>
        <v>561</v>
      </c>
      <c r="AT66" s="29"/>
    </row>
    <row r="67" spans="1:46" s="147" customFormat="1" ht="17.100000000000001" customHeight="1" x14ac:dyDescent="0.15">
      <c r="A67" s="7">
        <v>16</v>
      </c>
      <c r="B67" s="8">
        <v>8171</v>
      </c>
      <c r="C67" s="9" t="s">
        <v>617</v>
      </c>
      <c r="D67" s="224" t="s">
        <v>1462</v>
      </c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15"/>
      <c r="P67" s="16"/>
      <c r="Q67" s="16"/>
      <c r="R67" s="16"/>
      <c r="S67" s="16"/>
      <c r="T67" s="28"/>
      <c r="U67" s="28"/>
      <c r="V67" s="140"/>
      <c r="W67" s="16"/>
      <c r="X67" s="44"/>
      <c r="Y67" s="45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26"/>
      <c r="AQ67" s="39"/>
      <c r="AR67" s="40"/>
      <c r="AS67" s="177">
        <f>ROUND(L69,0)</f>
        <v>836</v>
      </c>
      <c r="AT67" s="29"/>
    </row>
    <row r="68" spans="1:46" s="147" customFormat="1" ht="17.100000000000001" customHeight="1" x14ac:dyDescent="0.15">
      <c r="A68" s="7">
        <v>16</v>
      </c>
      <c r="B68" s="8">
        <v>8172</v>
      </c>
      <c r="C68" s="9" t="s">
        <v>618</v>
      </c>
      <c r="D68" s="287"/>
      <c r="E68" s="288"/>
      <c r="F68" s="288"/>
      <c r="G68" s="288"/>
      <c r="H68" s="288"/>
      <c r="I68" s="288"/>
      <c r="J68" s="288"/>
      <c r="K68" s="288"/>
      <c r="L68" s="288"/>
      <c r="M68" s="288"/>
      <c r="N68" s="288"/>
      <c r="O68" s="125"/>
      <c r="P68" s="19"/>
      <c r="Q68" s="20"/>
      <c r="R68" s="20"/>
      <c r="S68" s="20"/>
      <c r="T68" s="31"/>
      <c r="U68" s="31"/>
      <c r="V68" s="117"/>
      <c r="W68" s="117"/>
      <c r="X68" s="117"/>
      <c r="Y68" s="122"/>
      <c r="Z68" s="43" t="s">
        <v>1483</v>
      </c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2" t="s">
        <v>1484</v>
      </c>
      <c r="AQ68" s="222">
        <v>1</v>
      </c>
      <c r="AR68" s="223"/>
      <c r="AS68" s="177">
        <f>ROUND(L69*AQ68,0)</f>
        <v>836</v>
      </c>
      <c r="AT68" s="29"/>
    </row>
    <row r="69" spans="1:46" s="147" customFormat="1" ht="17.100000000000001" customHeight="1" x14ac:dyDescent="0.15">
      <c r="A69" s="7">
        <v>16</v>
      </c>
      <c r="B69" s="8">
        <v>8173</v>
      </c>
      <c r="C69" s="9" t="s">
        <v>395</v>
      </c>
      <c r="D69" s="55"/>
      <c r="E69" s="56"/>
      <c r="F69" s="56"/>
      <c r="G69" s="126"/>
      <c r="H69" s="127"/>
      <c r="I69" s="127"/>
      <c r="J69" s="127"/>
      <c r="K69" s="127"/>
      <c r="L69" s="221">
        <f>L66+35</f>
        <v>836</v>
      </c>
      <c r="M69" s="221"/>
      <c r="N69" s="14" t="s">
        <v>62</v>
      </c>
      <c r="O69" s="18"/>
      <c r="P69" s="90" t="s">
        <v>205</v>
      </c>
      <c r="Q69" s="91"/>
      <c r="R69" s="91"/>
      <c r="S69" s="91"/>
      <c r="T69" s="91"/>
      <c r="U69" s="91"/>
      <c r="V69" s="33"/>
      <c r="W69" s="24" t="s">
        <v>1484</v>
      </c>
      <c r="X69" s="219">
        <v>0.7</v>
      </c>
      <c r="Y69" s="220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26"/>
      <c r="AQ69" s="39"/>
      <c r="AR69" s="40"/>
      <c r="AS69" s="177">
        <f>ROUND(L69*X69,0)</f>
        <v>585</v>
      </c>
      <c r="AT69" s="29"/>
    </row>
    <row r="70" spans="1:46" s="147" customFormat="1" ht="17.100000000000001" customHeight="1" x14ac:dyDescent="0.15">
      <c r="A70" s="7">
        <v>16</v>
      </c>
      <c r="B70" s="8">
        <v>8174</v>
      </c>
      <c r="C70" s="9" t="s">
        <v>1080</v>
      </c>
      <c r="D70" s="224" t="s">
        <v>1463</v>
      </c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15"/>
      <c r="P70" s="16"/>
      <c r="Q70" s="16"/>
      <c r="R70" s="16"/>
      <c r="S70" s="16"/>
      <c r="T70" s="28"/>
      <c r="U70" s="28"/>
      <c r="V70" s="140"/>
      <c r="W70" s="16"/>
      <c r="X70" s="44"/>
      <c r="Y70" s="45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26"/>
      <c r="AQ70" s="39"/>
      <c r="AR70" s="40"/>
      <c r="AS70" s="177">
        <f>ROUND(L72,0)</f>
        <v>871</v>
      </c>
      <c r="AT70" s="29"/>
    </row>
    <row r="71" spans="1:46" s="147" customFormat="1" ht="17.100000000000001" customHeight="1" x14ac:dyDescent="0.15">
      <c r="A71" s="7">
        <v>16</v>
      </c>
      <c r="B71" s="8">
        <v>8175</v>
      </c>
      <c r="C71" s="9" t="s">
        <v>1081</v>
      </c>
      <c r="D71" s="287"/>
      <c r="E71" s="288"/>
      <c r="F71" s="288"/>
      <c r="G71" s="288"/>
      <c r="H71" s="288"/>
      <c r="I71" s="288"/>
      <c r="J71" s="288"/>
      <c r="K71" s="288"/>
      <c r="L71" s="288"/>
      <c r="M71" s="288"/>
      <c r="N71" s="288"/>
      <c r="O71" s="125"/>
      <c r="P71" s="19"/>
      <c r="Q71" s="20"/>
      <c r="R71" s="20"/>
      <c r="S71" s="20"/>
      <c r="T71" s="31"/>
      <c r="U71" s="31"/>
      <c r="V71" s="117"/>
      <c r="W71" s="117"/>
      <c r="X71" s="117"/>
      <c r="Y71" s="122"/>
      <c r="Z71" s="43" t="s">
        <v>1483</v>
      </c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2" t="s">
        <v>1484</v>
      </c>
      <c r="AQ71" s="222">
        <v>1</v>
      </c>
      <c r="AR71" s="223"/>
      <c r="AS71" s="177">
        <f>ROUND(L72*AQ71,0)</f>
        <v>871</v>
      </c>
      <c r="AT71" s="29"/>
    </row>
    <row r="72" spans="1:46" s="147" customFormat="1" ht="17.100000000000001" customHeight="1" x14ac:dyDescent="0.15">
      <c r="A72" s="7">
        <v>16</v>
      </c>
      <c r="B72" s="8">
        <v>8176</v>
      </c>
      <c r="C72" s="9" t="s">
        <v>1082</v>
      </c>
      <c r="D72" s="55"/>
      <c r="E72" s="56"/>
      <c r="F72" s="56"/>
      <c r="G72" s="126"/>
      <c r="H72" s="127"/>
      <c r="I72" s="127"/>
      <c r="J72" s="127"/>
      <c r="K72" s="127"/>
      <c r="L72" s="221">
        <f>L69+35</f>
        <v>871</v>
      </c>
      <c r="M72" s="221"/>
      <c r="N72" s="14" t="s">
        <v>62</v>
      </c>
      <c r="O72" s="18"/>
      <c r="P72" s="90" t="s">
        <v>205</v>
      </c>
      <c r="Q72" s="91"/>
      <c r="R72" s="91"/>
      <c r="S72" s="91"/>
      <c r="T72" s="91"/>
      <c r="U72" s="91"/>
      <c r="V72" s="33"/>
      <c r="W72" s="24" t="s">
        <v>1484</v>
      </c>
      <c r="X72" s="219">
        <v>0.7</v>
      </c>
      <c r="Y72" s="220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26"/>
      <c r="AQ72" s="39"/>
      <c r="AR72" s="40"/>
      <c r="AS72" s="177">
        <f>ROUND(L72*X72,0)</f>
        <v>610</v>
      </c>
      <c r="AT72" s="29"/>
    </row>
    <row r="73" spans="1:46" s="147" customFormat="1" ht="17.100000000000001" customHeight="1" x14ac:dyDescent="0.15">
      <c r="A73" s="7">
        <v>16</v>
      </c>
      <c r="B73" s="8">
        <v>8177</v>
      </c>
      <c r="C73" s="9" t="s">
        <v>619</v>
      </c>
      <c r="D73" s="224" t="s">
        <v>1464</v>
      </c>
      <c r="E73" s="286"/>
      <c r="F73" s="286"/>
      <c r="G73" s="286"/>
      <c r="H73" s="286"/>
      <c r="I73" s="286"/>
      <c r="J73" s="286"/>
      <c r="K73" s="286"/>
      <c r="L73" s="286"/>
      <c r="M73" s="286"/>
      <c r="N73" s="286"/>
      <c r="O73" s="139"/>
      <c r="P73" s="16"/>
      <c r="Q73" s="16"/>
      <c r="R73" s="16"/>
      <c r="S73" s="16"/>
      <c r="T73" s="28"/>
      <c r="U73" s="28"/>
      <c r="V73" s="140"/>
      <c r="W73" s="16"/>
      <c r="X73" s="44"/>
      <c r="Y73" s="45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26"/>
      <c r="AQ73" s="39"/>
      <c r="AR73" s="40"/>
      <c r="AS73" s="177">
        <f>ROUND(L75,0)</f>
        <v>906</v>
      </c>
      <c r="AT73" s="29"/>
    </row>
    <row r="74" spans="1:46" s="147" customFormat="1" ht="17.100000000000001" customHeight="1" x14ac:dyDescent="0.15">
      <c r="A74" s="7">
        <v>16</v>
      </c>
      <c r="B74" s="8">
        <v>8178</v>
      </c>
      <c r="C74" s="9" t="s">
        <v>620</v>
      </c>
      <c r="D74" s="287"/>
      <c r="E74" s="288"/>
      <c r="F74" s="288"/>
      <c r="G74" s="288"/>
      <c r="H74" s="288"/>
      <c r="I74" s="288"/>
      <c r="J74" s="288"/>
      <c r="K74" s="288"/>
      <c r="L74" s="288"/>
      <c r="M74" s="288"/>
      <c r="N74" s="288"/>
      <c r="O74" s="136"/>
      <c r="P74" s="19"/>
      <c r="Q74" s="20"/>
      <c r="R74" s="20"/>
      <c r="S74" s="20"/>
      <c r="T74" s="31"/>
      <c r="U74" s="31"/>
      <c r="V74" s="117"/>
      <c r="W74" s="117"/>
      <c r="X74" s="117"/>
      <c r="Y74" s="122"/>
      <c r="Z74" s="43" t="s">
        <v>1483</v>
      </c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2" t="s">
        <v>1484</v>
      </c>
      <c r="AQ74" s="222">
        <v>1</v>
      </c>
      <c r="AR74" s="223"/>
      <c r="AS74" s="177">
        <f>ROUND(L75*AQ74,0)</f>
        <v>906</v>
      </c>
      <c r="AT74" s="29"/>
    </row>
    <row r="75" spans="1:46" s="147" customFormat="1" ht="15" customHeight="1" x14ac:dyDescent="0.15">
      <c r="A75" s="7">
        <v>16</v>
      </c>
      <c r="B75" s="8">
        <v>8179</v>
      </c>
      <c r="C75" s="9" t="s">
        <v>396</v>
      </c>
      <c r="D75" s="55"/>
      <c r="E75" s="56"/>
      <c r="F75" s="56"/>
      <c r="G75" s="126"/>
      <c r="H75" s="127"/>
      <c r="I75" s="127"/>
      <c r="J75" s="127"/>
      <c r="K75" s="127"/>
      <c r="L75" s="221">
        <f>L72+35</f>
        <v>906</v>
      </c>
      <c r="M75" s="221"/>
      <c r="N75" s="14" t="s">
        <v>62</v>
      </c>
      <c r="O75" s="18"/>
      <c r="P75" s="90" t="s">
        <v>205</v>
      </c>
      <c r="Q75" s="91"/>
      <c r="R75" s="91"/>
      <c r="S75" s="91"/>
      <c r="T75" s="91"/>
      <c r="U75" s="91"/>
      <c r="V75" s="33"/>
      <c r="W75" s="24" t="s">
        <v>1484</v>
      </c>
      <c r="X75" s="219">
        <v>0.7</v>
      </c>
      <c r="Y75" s="220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6"/>
      <c r="AQ75" s="39"/>
      <c r="AR75" s="40"/>
      <c r="AS75" s="177">
        <f>ROUND(L75*X75,0)</f>
        <v>634</v>
      </c>
      <c r="AT75" s="29"/>
    </row>
    <row r="76" spans="1:46" s="147" customFormat="1" ht="17.100000000000001" customHeight="1" x14ac:dyDescent="0.15">
      <c r="A76" s="7">
        <v>16</v>
      </c>
      <c r="B76" s="8">
        <v>8180</v>
      </c>
      <c r="C76" s="9" t="s">
        <v>1083</v>
      </c>
      <c r="D76" s="224" t="s">
        <v>1465</v>
      </c>
      <c r="E76" s="286"/>
      <c r="F76" s="286"/>
      <c r="G76" s="286"/>
      <c r="H76" s="286"/>
      <c r="I76" s="286"/>
      <c r="J76" s="286"/>
      <c r="K76" s="286"/>
      <c r="L76" s="286"/>
      <c r="M76" s="286"/>
      <c r="N76" s="286"/>
      <c r="O76" s="15"/>
      <c r="P76" s="16"/>
      <c r="Q76" s="16"/>
      <c r="R76" s="16"/>
      <c r="S76" s="16"/>
      <c r="T76" s="28"/>
      <c r="U76" s="28"/>
      <c r="V76" s="140"/>
      <c r="W76" s="16"/>
      <c r="X76" s="44"/>
      <c r="Y76" s="45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26"/>
      <c r="AQ76" s="39"/>
      <c r="AR76" s="40"/>
      <c r="AS76" s="177">
        <f>ROUND(L78,0)</f>
        <v>941</v>
      </c>
      <c r="AT76" s="29"/>
    </row>
    <row r="77" spans="1:46" s="147" customFormat="1" ht="17.100000000000001" customHeight="1" x14ac:dyDescent="0.15">
      <c r="A77" s="7">
        <v>16</v>
      </c>
      <c r="B77" s="8">
        <v>8181</v>
      </c>
      <c r="C77" s="9" t="s">
        <v>1084</v>
      </c>
      <c r="D77" s="287"/>
      <c r="E77" s="288"/>
      <c r="F77" s="288"/>
      <c r="G77" s="288"/>
      <c r="H77" s="288"/>
      <c r="I77" s="288"/>
      <c r="J77" s="288"/>
      <c r="K77" s="288"/>
      <c r="L77" s="288"/>
      <c r="M77" s="288"/>
      <c r="N77" s="288"/>
      <c r="O77" s="125"/>
      <c r="P77" s="19"/>
      <c r="Q77" s="20"/>
      <c r="R77" s="20"/>
      <c r="S77" s="20"/>
      <c r="T77" s="31"/>
      <c r="U77" s="31"/>
      <c r="V77" s="117"/>
      <c r="W77" s="117"/>
      <c r="X77" s="117"/>
      <c r="Y77" s="122"/>
      <c r="Z77" s="43" t="s">
        <v>1483</v>
      </c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2" t="s">
        <v>1484</v>
      </c>
      <c r="AQ77" s="222">
        <v>1</v>
      </c>
      <c r="AR77" s="223"/>
      <c r="AS77" s="177">
        <f>ROUND(L78*AQ77,0)</f>
        <v>941</v>
      </c>
      <c r="AT77" s="29"/>
    </row>
    <row r="78" spans="1:46" s="147" customFormat="1" ht="17.100000000000001" customHeight="1" x14ac:dyDescent="0.15">
      <c r="A78" s="7">
        <v>16</v>
      </c>
      <c r="B78" s="8">
        <v>8182</v>
      </c>
      <c r="C78" s="9" t="s">
        <v>1085</v>
      </c>
      <c r="D78" s="55"/>
      <c r="E78" s="56"/>
      <c r="F78" s="56"/>
      <c r="G78" s="126"/>
      <c r="H78" s="127"/>
      <c r="I78" s="127"/>
      <c r="J78" s="127"/>
      <c r="K78" s="127"/>
      <c r="L78" s="221">
        <f>L75+35</f>
        <v>941</v>
      </c>
      <c r="M78" s="221"/>
      <c r="N78" s="14" t="s">
        <v>62</v>
      </c>
      <c r="O78" s="18"/>
      <c r="P78" s="90" t="s">
        <v>205</v>
      </c>
      <c r="Q78" s="91"/>
      <c r="R78" s="91"/>
      <c r="S78" s="91"/>
      <c r="T78" s="91"/>
      <c r="U78" s="91"/>
      <c r="V78" s="33"/>
      <c r="W78" s="24" t="s">
        <v>1484</v>
      </c>
      <c r="X78" s="219">
        <v>0.7</v>
      </c>
      <c r="Y78" s="220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26"/>
      <c r="AQ78" s="39"/>
      <c r="AR78" s="40"/>
      <c r="AS78" s="177">
        <f>ROUND(L78*X78,0)</f>
        <v>659</v>
      </c>
      <c r="AT78" s="29"/>
    </row>
    <row r="79" spans="1:46" s="147" customFormat="1" ht="17.100000000000001" customHeight="1" x14ac:dyDescent="0.15">
      <c r="A79" s="7">
        <v>16</v>
      </c>
      <c r="B79" s="8">
        <v>8183</v>
      </c>
      <c r="C79" s="9" t="s">
        <v>621</v>
      </c>
      <c r="D79" s="224" t="s">
        <v>1466</v>
      </c>
      <c r="E79" s="286"/>
      <c r="F79" s="286"/>
      <c r="G79" s="286"/>
      <c r="H79" s="286"/>
      <c r="I79" s="286"/>
      <c r="J79" s="286"/>
      <c r="K79" s="286"/>
      <c r="L79" s="286"/>
      <c r="M79" s="286"/>
      <c r="N79" s="286"/>
      <c r="O79" s="15"/>
      <c r="P79" s="16"/>
      <c r="Q79" s="16"/>
      <c r="R79" s="16"/>
      <c r="S79" s="16"/>
      <c r="T79" s="28"/>
      <c r="U79" s="28"/>
      <c r="V79" s="140"/>
      <c r="W79" s="16"/>
      <c r="X79" s="44"/>
      <c r="Y79" s="45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26"/>
      <c r="AQ79" s="39"/>
      <c r="AR79" s="40"/>
      <c r="AS79" s="177">
        <f>ROUND(L81,0)</f>
        <v>976</v>
      </c>
      <c r="AT79" s="29"/>
    </row>
    <row r="80" spans="1:46" s="147" customFormat="1" ht="17.100000000000001" customHeight="1" x14ac:dyDescent="0.15">
      <c r="A80" s="7">
        <v>16</v>
      </c>
      <c r="B80" s="8">
        <v>8184</v>
      </c>
      <c r="C80" s="9" t="s">
        <v>622</v>
      </c>
      <c r="D80" s="287"/>
      <c r="E80" s="288"/>
      <c r="F80" s="288"/>
      <c r="G80" s="288"/>
      <c r="H80" s="288"/>
      <c r="I80" s="288"/>
      <c r="J80" s="288"/>
      <c r="K80" s="288"/>
      <c r="L80" s="288"/>
      <c r="M80" s="288"/>
      <c r="N80" s="288"/>
      <c r="O80" s="125"/>
      <c r="P80" s="19"/>
      <c r="Q80" s="20"/>
      <c r="R80" s="20"/>
      <c r="S80" s="20"/>
      <c r="T80" s="31"/>
      <c r="U80" s="31"/>
      <c r="V80" s="117"/>
      <c r="W80" s="117"/>
      <c r="X80" s="117"/>
      <c r="Y80" s="122"/>
      <c r="Z80" s="43" t="s">
        <v>1483</v>
      </c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2" t="s">
        <v>1484</v>
      </c>
      <c r="AQ80" s="222">
        <v>1</v>
      </c>
      <c r="AR80" s="223"/>
      <c r="AS80" s="177">
        <f>ROUND(L81*AQ80,0)</f>
        <v>976</v>
      </c>
      <c r="AT80" s="29"/>
    </row>
    <row r="81" spans="1:46" s="147" customFormat="1" ht="17.100000000000001" customHeight="1" x14ac:dyDescent="0.15">
      <c r="A81" s="7">
        <v>16</v>
      </c>
      <c r="B81" s="8">
        <v>8185</v>
      </c>
      <c r="C81" s="9" t="s">
        <v>397</v>
      </c>
      <c r="D81" s="57"/>
      <c r="E81" s="58"/>
      <c r="F81" s="58"/>
      <c r="G81" s="128"/>
      <c r="H81" s="129"/>
      <c r="I81" s="129"/>
      <c r="J81" s="129"/>
      <c r="K81" s="129"/>
      <c r="L81" s="221">
        <f>L78+35</f>
        <v>976</v>
      </c>
      <c r="M81" s="221"/>
      <c r="N81" s="20" t="s">
        <v>62</v>
      </c>
      <c r="O81" s="21"/>
      <c r="P81" s="107" t="s">
        <v>205</v>
      </c>
      <c r="Q81" s="108"/>
      <c r="R81" s="108"/>
      <c r="S81" s="108"/>
      <c r="T81" s="108"/>
      <c r="U81" s="108"/>
      <c r="V81" s="120"/>
      <c r="W81" s="22" t="s">
        <v>1484</v>
      </c>
      <c r="X81" s="222">
        <v>0.7</v>
      </c>
      <c r="Y81" s="223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26"/>
      <c r="AQ81" s="39"/>
      <c r="AR81" s="40"/>
      <c r="AS81" s="178">
        <f>ROUND(L81*X81,0)</f>
        <v>683</v>
      </c>
      <c r="AT81" s="29"/>
    </row>
    <row r="82" spans="1:46" s="147" customFormat="1" ht="17.100000000000001" customHeight="1" x14ac:dyDescent="0.15">
      <c r="A82" s="7">
        <v>16</v>
      </c>
      <c r="B82" s="8">
        <v>8186</v>
      </c>
      <c r="C82" s="9" t="s">
        <v>1086</v>
      </c>
      <c r="D82" s="224" t="s">
        <v>1467</v>
      </c>
      <c r="E82" s="286"/>
      <c r="F82" s="286"/>
      <c r="G82" s="286"/>
      <c r="H82" s="286"/>
      <c r="I82" s="286"/>
      <c r="J82" s="286"/>
      <c r="K82" s="286"/>
      <c r="L82" s="286"/>
      <c r="M82" s="286"/>
      <c r="N82" s="286"/>
      <c r="O82" s="15"/>
      <c r="P82" s="16"/>
      <c r="Q82" s="16"/>
      <c r="R82" s="16"/>
      <c r="S82" s="16"/>
      <c r="T82" s="28"/>
      <c r="U82" s="28"/>
      <c r="V82" s="140"/>
      <c r="W82" s="16"/>
      <c r="X82" s="44"/>
      <c r="Y82" s="45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26"/>
      <c r="AQ82" s="39"/>
      <c r="AR82" s="40"/>
      <c r="AS82" s="177">
        <f>ROUND(L84,0)</f>
        <v>1011</v>
      </c>
      <c r="AT82" s="199"/>
    </row>
    <row r="83" spans="1:46" s="147" customFormat="1" ht="17.100000000000001" customHeight="1" x14ac:dyDescent="0.15">
      <c r="A83" s="7">
        <v>16</v>
      </c>
      <c r="B83" s="8">
        <v>8187</v>
      </c>
      <c r="C83" s="9" t="s">
        <v>1087</v>
      </c>
      <c r="D83" s="287"/>
      <c r="E83" s="288"/>
      <c r="F83" s="288"/>
      <c r="G83" s="288"/>
      <c r="H83" s="288"/>
      <c r="I83" s="288"/>
      <c r="J83" s="288"/>
      <c r="K83" s="288"/>
      <c r="L83" s="288"/>
      <c r="M83" s="288"/>
      <c r="N83" s="288"/>
      <c r="O83" s="125"/>
      <c r="P83" s="19"/>
      <c r="Q83" s="20"/>
      <c r="R83" s="20"/>
      <c r="S83" s="20"/>
      <c r="T83" s="31"/>
      <c r="U83" s="31"/>
      <c r="V83" s="117"/>
      <c r="W83" s="117"/>
      <c r="X83" s="117"/>
      <c r="Y83" s="122"/>
      <c r="Z83" s="43" t="s">
        <v>1483</v>
      </c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2" t="s">
        <v>1484</v>
      </c>
      <c r="AQ83" s="222">
        <v>1</v>
      </c>
      <c r="AR83" s="223"/>
      <c r="AS83" s="177">
        <f>ROUND(L84*AQ83,0)</f>
        <v>1011</v>
      </c>
      <c r="AT83" s="29"/>
    </row>
    <row r="84" spans="1:46" s="147" customFormat="1" ht="17.100000000000001" customHeight="1" x14ac:dyDescent="0.15">
      <c r="A84" s="7">
        <v>16</v>
      </c>
      <c r="B84" s="8">
        <v>8188</v>
      </c>
      <c r="C84" s="9" t="s">
        <v>1088</v>
      </c>
      <c r="D84" s="55"/>
      <c r="E84" s="56"/>
      <c r="F84" s="56"/>
      <c r="G84" s="126"/>
      <c r="H84" s="127"/>
      <c r="I84" s="127"/>
      <c r="J84" s="127"/>
      <c r="K84" s="127"/>
      <c r="L84" s="221">
        <f>L81+35</f>
        <v>1011</v>
      </c>
      <c r="M84" s="221"/>
      <c r="N84" s="14" t="s">
        <v>62</v>
      </c>
      <c r="O84" s="18"/>
      <c r="P84" s="90" t="s">
        <v>205</v>
      </c>
      <c r="Q84" s="91"/>
      <c r="R84" s="91"/>
      <c r="S84" s="91"/>
      <c r="T84" s="91"/>
      <c r="U84" s="91"/>
      <c r="V84" s="33"/>
      <c r="W84" s="24" t="s">
        <v>1484</v>
      </c>
      <c r="X84" s="219">
        <v>0.7</v>
      </c>
      <c r="Y84" s="220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26"/>
      <c r="AQ84" s="39"/>
      <c r="AR84" s="40"/>
      <c r="AS84" s="177">
        <f>ROUND(L84*X84,0)</f>
        <v>708</v>
      </c>
      <c r="AT84" s="29"/>
    </row>
    <row r="85" spans="1:46" s="147" customFormat="1" ht="17.100000000000001" customHeight="1" x14ac:dyDescent="0.15">
      <c r="A85" s="7">
        <v>16</v>
      </c>
      <c r="B85" s="8">
        <v>8189</v>
      </c>
      <c r="C85" s="9" t="s">
        <v>623</v>
      </c>
      <c r="D85" s="224" t="s">
        <v>1468</v>
      </c>
      <c r="E85" s="286"/>
      <c r="F85" s="286"/>
      <c r="G85" s="286"/>
      <c r="H85" s="286"/>
      <c r="I85" s="286"/>
      <c r="J85" s="286"/>
      <c r="K85" s="286"/>
      <c r="L85" s="286"/>
      <c r="M85" s="286"/>
      <c r="N85" s="286"/>
      <c r="O85" s="15"/>
      <c r="P85" s="16"/>
      <c r="Q85" s="16"/>
      <c r="R85" s="16"/>
      <c r="S85" s="16"/>
      <c r="T85" s="28"/>
      <c r="U85" s="28"/>
      <c r="V85" s="140"/>
      <c r="W85" s="16"/>
      <c r="X85" s="44"/>
      <c r="Y85" s="45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26"/>
      <c r="AQ85" s="39"/>
      <c r="AR85" s="40"/>
      <c r="AS85" s="177">
        <f>ROUND(L87,0)</f>
        <v>1046</v>
      </c>
      <c r="AT85" s="29"/>
    </row>
    <row r="86" spans="1:46" s="147" customFormat="1" ht="17.100000000000001" customHeight="1" x14ac:dyDescent="0.15">
      <c r="A86" s="7">
        <v>16</v>
      </c>
      <c r="B86" s="8">
        <v>8190</v>
      </c>
      <c r="C86" s="9" t="s">
        <v>624</v>
      </c>
      <c r="D86" s="287"/>
      <c r="E86" s="288"/>
      <c r="F86" s="288"/>
      <c r="G86" s="288"/>
      <c r="H86" s="288"/>
      <c r="I86" s="288"/>
      <c r="J86" s="288"/>
      <c r="K86" s="288"/>
      <c r="L86" s="288"/>
      <c r="M86" s="288"/>
      <c r="N86" s="288"/>
      <c r="O86" s="125"/>
      <c r="P86" s="19"/>
      <c r="Q86" s="20"/>
      <c r="R86" s="20"/>
      <c r="S86" s="20"/>
      <c r="T86" s="31"/>
      <c r="U86" s="31"/>
      <c r="V86" s="117"/>
      <c r="W86" s="117"/>
      <c r="X86" s="117"/>
      <c r="Y86" s="122"/>
      <c r="Z86" s="43" t="s">
        <v>1483</v>
      </c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2" t="s">
        <v>1484</v>
      </c>
      <c r="AQ86" s="222">
        <v>1</v>
      </c>
      <c r="AR86" s="223"/>
      <c r="AS86" s="177">
        <f>ROUND(L87*AQ86,0)</f>
        <v>1046</v>
      </c>
      <c r="AT86" s="29"/>
    </row>
    <row r="87" spans="1:46" s="147" customFormat="1" ht="18" customHeight="1" x14ac:dyDescent="0.15">
      <c r="A87" s="7">
        <v>16</v>
      </c>
      <c r="B87" s="8">
        <v>8191</v>
      </c>
      <c r="C87" s="9" t="s">
        <v>398</v>
      </c>
      <c r="D87" s="55"/>
      <c r="E87" s="56"/>
      <c r="F87" s="56"/>
      <c r="G87" s="126"/>
      <c r="H87" s="127"/>
      <c r="I87" s="127"/>
      <c r="J87" s="127"/>
      <c r="K87" s="127"/>
      <c r="L87" s="221">
        <f>L84+35</f>
        <v>1046</v>
      </c>
      <c r="M87" s="221"/>
      <c r="N87" s="14" t="s">
        <v>62</v>
      </c>
      <c r="O87" s="18"/>
      <c r="P87" s="90" t="s">
        <v>205</v>
      </c>
      <c r="Q87" s="91"/>
      <c r="R87" s="91"/>
      <c r="S87" s="91"/>
      <c r="T87" s="91"/>
      <c r="U87" s="91"/>
      <c r="V87" s="33"/>
      <c r="W87" s="24" t="s">
        <v>1484</v>
      </c>
      <c r="X87" s="219">
        <v>0.7</v>
      </c>
      <c r="Y87" s="220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26"/>
      <c r="AQ87" s="39"/>
      <c r="AR87" s="40"/>
      <c r="AS87" s="177">
        <f>ROUND(L87*X87,0)</f>
        <v>732</v>
      </c>
      <c r="AT87" s="29"/>
    </row>
    <row r="88" spans="1:46" s="147" customFormat="1" ht="17.100000000000001" customHeight="1" x14ac:dyDescent="0.15">
      <c r="A88" s="7">
        <v>16</v>
      </c>
      <c r="B88" s="8">
        <v>8192</v>
      </c>
      <c r="C88" s="9" t="s">
        <v>1089</v>
      </c>
      <c r="D88" s="224" t="s">
        <v>1469</v>
      </c>
      <c r="E88" s="286"/>
      <c r="F88" s="286"/>
      <c r="G88" s="286"/>
      <c r="H88" s="286"/>
      <c r="I88" s="286"/>
      <c r="J88" s="286"/>
      <c r="K88" s="286"/>
      <c r="L88" s="286"/>
      <c r="M88" s="286"/>
      <c r="N88" s="286"/>
      <c r="O88" s="15"/>
      <c r="P88" s="16"/>
      <c r="Q88" s="16"/>
      <c r="R88" s="16"/>
      <c r="S88" s="16"/>
      <c r="T88" s="28"/>
      <c r="U88" s="28"/>
      <c r="V88" s="140"/>
      <c r="W88" s="16"/>
      <c r="X88" s="44"/>
      <c r="Y88" s="45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26"/>
      <c r="AQ88" s="39"/>
      <c r="AR88" s="40"/>
      <c r="AS88" s="177">
        <f>ROUND(L90,0)</f>
        <v>1081</v>
      </c>
      <c r="AT88" s="29"/>
    </row>
    <row r="89" spans="1:46" s="147" customFormat="1" ht="17.100000000000001" customHeight="1" x14ac:dyDescent="0.15">
      <c r="A89" s="7">
        <v>16</v>
      </c>
      <c r="B89" s="8">
        <v>8193</v>
      </c>
      <c r="C89" s="9" t="s">
        <v>1090</v>
      </c>
      <c r="D89" s="287"/>
      <c r="E89" s="288"/>
      <c r="F89" s="288"/>
      <c r="G89" s="288"/>
      <c r="H89" s="288"/>
      <c r="I89" s="288"/>
      <c r="J89" s="288"/>
      <c r="K89" s="288"/>
      <c r="L89" s="288"/>
      <c r="M89" s="288"/>
      <c r="N89" s="288"/>
      <c r="O89" s="125"/>
      <c r="P89" s="19"/>
      <c r="Q89" s="20"/>
      <c r="R89" s="20"/>
      <c r="S89" s="20"/>
      <c r="T89" s="31"/>
      <c r="U89" s="31"/>
      <c r="V89" s="117"/>
      <c r="W89" s="117"/>
      <c r="X89" s="117"/>
      <c r="Y89" s="122"/>
      <c r="Z89" s="43" t="s">
        <v>1483</v>
      </c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2" t="s">
        <v>1484</v>
      </c>
      <c r="AQ89" s="222">
        <v>1</v>
      </c>
      <c r="AR89" s="223"/>
      <c r="AS89" s="177">
        <f>ROUND(L90*AQ89,0)</f>
        <v>1081</v>
      </c>
      <c r="AT89" s="29"/>
    </row>
    <row r="90" spans="1:46" s="147" customFormat="1" ht="17.100000000000001" customHeight="1" x14ac:dyDescent="0.15">
      <c r="A90" s="7">
        <v>16</v>
      </c>
      <c r="B90" s="8">
        <v>8194</v>
      </c>
      <c r="C90" s="9" t="s">
        <v>1091</v>
      </c>
      <c r="D90" s="55"/>
      <c r="E90" s="56"/>
      <c r="F90" s="56"/>
      <c r="G90" s="126"/>
      <c r="H90" s="127"/>
      <c r="I90" s="127"/>
      <c r="J90" s="127"/>
      <c r="K90" s="127"/>
      <c r="L90" s="221">
        <f>L87+35</f>
        <v>1081</v>
      </c>
      <c r="M90" s="221"/>
      <c r="N90" s="14" t="s">
        <v>62</v>
      </c>
      <c r="O90" s="18"/>
      <c r="P90" s="90" t="s">
        <v>205</v>
      </c>
      <c r="Q90" s="91"/>
      <c r="R90" s="91"/>
      <c r="S90" s="91"/>
      <c r="T90" s="91"/>
      <c r="U90" s="91"/>
      <c r="V90" s="33"/>
      <c r="W90" s="24" t="s">
        <v>1484</v>
      </c>
      <c r="X90" s="219">
        <v>0.7</v>
      </c>
      <c r="Y90" s="220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26"/>
      <c r="AQ90" s="39"/>
      <c r="AR90" s="40"/>
      <c r="AS90" s="177">
        <f>ROUND(L90*X90,0)</f>
        <v>757</v>
      </c>
      <c r="AT90" s="29"/>
    </row>
    <row r="91" spans="1:46" s="147" customFormat="1" ht="17.100000000000001" customHeight="1" x14ac:dyDescent="0.15">
      <c r="A91" s="7">
        <v>16</v>
      </c>
      <c r="B91" s="8">
        <v>8195</v>
      </c>
      <c r="C91" s="9" t="s">
        <v>625</v>
      </c>
      <c r="D91" s="224" t="s">
        <v>1470</v>
      </c>
      <c r="E91" s="286"/>
      <c r="F91" s="286"/>
      <c r="G91" s="286"/>
      <c r="H91" s="286"/>
      <c r="I91" s="286"/>
      <c r="J91" s="286"/>
      <c r="K91" s="286"/>
      <c r="L91" s="286"/>
      <c r="M91" s="286"/>
      <c r="N91" s="286"/>
      <c r="O91" s="15"/>
      <c r="P91" s="16"/>
      <c r="Q91" s="16"/>
      <c r="R91" s="16"/>
      <c r="S91" s="16"/>
      <c r="T91" s="28"/>
      <c r="U91" s="28"/>
      <c r="V91" s="140"/>
      <c r="W91" s="16"/>
      <c r="X91" s="44"/>
      <c r="Y91" s="45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26"/>
      <c r="AQ91" s="39"/>
      <c r="AR91" s="40"/>
      <c r="AS91" s="177">
        <f>ROUND(L93,0)</f>
        <v>1116</v>
      </c>
      <c r="AT91" s="29"/>
    </row>
    <row r="92" spans="1:46" s="147" customFormat="1" ht="17.100000000000001" customHeight="1" x14ac:dyDescent="0.15">
      <c r="A92" s="7">
        <v>16</v>
      </c>
      <c r="B92" s="8">
        <v>8196</v>
      </c>
      <c r="C92" s="9" t="s">
        <v>626</v>
      </c>
      <c r="D92" s="287"/>
      <c r="E92" s="288"/>
      <c r="F92" s="288"/>
      <c r="G92" s="288"/>
      <c r="H92" s="288"/>
      <c r="I92" s="288"/>
      <c r="J92" s="288"/>
      <c r="K92" s="288"/>
      <c r="L92" s="288"/>
      <c r="M92" s="288"/>
      <c r="N92" s="288"/>
      <c r="O92" s="125"/>
      <c r="P92" s="19"/>
      <c r="Q92" s="20"/>
      <c r="R92" s="20"/>
      <c r="S92" s="20"/>
      <c r="T92" s="31"/>
      <c r="U92" s="31"/>
      <c r="V92" s="117"/>
      <c r="W92" s="117"/>
      <c r="X92" s="117"/>
      <c r="Y92" s="122"/>
      <c r="Z92" s="43" t="s">
        <v>1483</v>
      </c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2" t="s">
        <v>1484</v>
      </c>
      <c r="AQ92" s="222">
        <v>1</v>
      </c>
      <c r="AR92" s="223"/>
      <c r="AS92" s="177">
        <f>ROUND(L93*AQ92,0)</f>
        <v>1116</v>
      </c>
      <c r="AT92" s="29"/>
    </row>
    <row r="93" spans="1:46" s="147" customFormat="1" ht="17.100000000000001" customHeight="1" x14ac:dyDescent="0.15">
      <c r="A93" s="7">
        <v>16</v>
      </c>
      <c r="B93" s="8">
        <v>8197</v>
      </c>
      <c r="C93" s="9" t="s">
        <v>399</v>
      </c>
      <c r="D93" s="55"/>
      <c r="E93" s="56"/>
      <c r="F93" s="56"/>
      <c r="G93" s="126"/>
      <c r="H93" s="127"/>
      <c r="I93" s="127"/>
      <c r="J93" s="127"/>
      <c r="K93" s="127"/>
      <c r="L93" s="221">
        <f>L90+35</f>
        <v>1116</v>
      </c>
      <c r="M93" s="221"/>
      <c r="N93" s="14" t="s">
        <v>62</v>
      </c>
      <c r="O93" s="18"/>
      <c r="P93" s="90" t="s">
        <v>205</v>
      </c>
      <c r="Q93" s="91"/>
      <c r="R93" s="91"/>
      <c r="S93" s="91"/>
      <c r="T93" s="91"/>
      <c r="U93" s="91"/>
      <c r="V93" s="33"/>
      <c r="W93" s="24" t="s">
        <v>1484</v>
      </c>
      <c r="X93" s="219">
        <v>0.7</v>
      </c>
      <c r="Y93" s="220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26"/>
      <c r="AQ93" s="39"/>
      <c r="AR93" s="40"/>
      <c r="AS93" s="177">
        <f>ROUND(L93*X93,0)</f>
        <v>781</v>
      </c>
      <c r="AT93" s="29"/>
    </row>
    <row r="94" spans="1:46" s="147" customFormat="1" ht="17.100000000000001" customHeight="1" x14ac:dyDescent="0.15">
      <c r="A94" s="7">
        <v>16</v>
      </c>
      <c r="B94" s="8">
        <v>8198</v>
      </c>
      <c r="C94" s="9" t="s">
        <v>1092</v>
      </c>
      <c r="D94" s="224" t="s">
        <v>1471</v>
      </c>
      <c r="E94" s="286"/>
      <c r="F94" s="286"/>
      <c r="G94" s="286"/>
      <c r="H94" s="286"/>
      <c r="I94" s="286"/>
      <c r="J94" s="286"/>
      <c r="K94" s="286"/>
      <c r="L94" s="286"/>
      <c r="M94" s="286"/>
      <c r="N94" s="286"/>
      <c r="O94" s="15"/>
      <c r="P94" s="16"/>
      <c r="Q94" s="16"/>
      <c r="R94" s="16"/>
      <c r="S94" s="16"/>
      <c r="T94" s="28"/>
      <c r="U94" s="28"/>
      <c r="V94" s="140"/>
      <c r="W94" s="16"/>
      <c r="X94" s="44"/>
      <c r="Y94" s="45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26"/>
      <c r="AQ94" s="39"/>
      <c r="AR94" s="40"/>
      <c r="AS94" s="177">
        <f>ROUND(L96,0)</f>
        <v>1151</v>
      </c>
      <c r="AT94" s="29"/>
    </row>
    <row r="95" spans="1:46" s="147" customFormat="1" ht="17.100000000000001" customHeight="1" x14ac:dyDescent="0.15">
      <c r="A95" s="7">
        <v>16</v>
      </c>
      <c r="B95" s="8">
        <v>8199</v>
      </c>
      <c r="C95" s="9" t="s">
        <v>1093</v>
      </c>
      <c r="D95" s="287"/>
      <c r="E95" s="288"/>
      <c r="F95" s="288"/>
      <c r="G95" s="288"/>
      <c r="H95" s="288"/>
      <c r="I95" s="288"/>
      <c r="J95" s="288"/>
      <c r="K95" s="288"/>
      <c r="L95" s="288"/>
      <c r="M95" s="288"/>
      <c r="N95" s="288"/>
      <c r="O95" s="125"/>
      <c r="P95" s="19"/>
      <c r="Q95" s="20"/>
      <c r="R95" s="20"/>
      <c r="S95" s="20"/>
      <c r="T95" s="31"/>
      <c r="U95" s="31"/>
      <c r="V95" s="117"/>
      <c r="W95" s="117"/>
      <c r="X95" s="117"/>
      <c r="Y95" s="122"/>
      <c r="Z95" s="43" t="s">
        <v>1483</v>
      </c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2" t="s">
        <v>1484</v>
      </c>
      <c r="AQ95" s="222">
        <v>1</v>
      </c>
      <c r="AR95" s="223"/>
      <c r="AS95" s="177">
        <f>ROUND(L96*AQ95,0)</f>
        <v>1151</v>
      </c>
      <c r="AT95" s="29"/>
    </row>
    <row r="96" spans="1:46" s="147" customFormat="1" ht="17.100000000000001" customHeight="1" x14ac:dyDescent="0.15">
      <c r="A96" s="7">
        <v>16</v>
      </c>
      <c r="B96" s="8">
        <v>8200</v>
      </c>
      <c r="C96" s="9" t="s">
        <v>1094</v>
      </c>
      <c r="D96" s="57"/>
      <c r="E96" s="58"/>
      <c r="F96" s="58"/>
      <c r="G96" s="128"/>
      <c r="H96" s="129"/>
      <c r="I96" s="129"/>
      <c r="J96" s="129"/>
      <c r="K96" s="129"/>
      <c r="L96" s="230">
        <f>L93+35</f>
        <v>1151</v>
      </c>
      <c r="M96" s="230"/>
      <c r="N96" s="20" t="s">
        <v>62</v>
      </c>
      <c r="O96" s="21"/>
      <c r="P96" s="107" t="s">
        <v>205</v>
      </c>
      <c r="Q96" s="108"/>
      <c r="R96" s="108"/>
      <c r="S96" s="108"/>
      <c r="T96" s="108"/>
      <c r="U96" s="108"/>
      <c r="V96" s="120"/>
      <c r="W96" s="22" t="s">
        <v>1484</v>
      </c>
      <c r="X96" s="222">
        <v>0.7</v>
      </c>
      <c r="Y96" s="223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26"/>
      <c r="AQ96" s="39"/>
      <c r="AR96" s="40"/>
      <c r="AS96" s="178">
        <f>ROUND(L96*X96,0)</f>
        <v>806</v>
      </c>
      <c r="AT96" s="41"/>
    </row>
    <row r="97" spans="1:46" s="147" customFormat="1" ht="17.100000000000001" customHeight="1" x14ac:dyDescent="0.15">
      <c r="A97" s="7">
        <v>16</v>
      </c>
      <c r="B97" s="8">
        <v>8201</v>
      </c>
      <c r="C97" s="9" t="s">
        <v>627</v>
      </c>
      <c r="D97" s="224" t="s">
        <v>1472</v>
      </c>
      <c r="E97" s="286"/>
      <c r="F97" s="286"/>
      <c r="G97" s="286"/>
      <c r="H97" s="286"/>
      <c r="I97" s="286"/>
      <c r="J97" s="286"/>
      <c r="K97" s="286"/>
      <c r="L97" s="286"/>
      <c r="M97" s="286"/>
      <c r="N97" s="286"/>
      <c r="O97" s="15"/>
      <c r="P97" s="16"/>
      <c r="Q97" s="16"/>
      <c r="R97" s="16"/>
      <c r="S97" s="16"/>
      <c r="T97" s="28"/>
      <c r="U97" s="28"/>
      <c r="V97" s="140"/>
      <c r="W97" s="16"/>
      <c r="X97" s="44"/>
      <c r="Y97" s="45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26"/>
      <c r="AQ97" s="39"/>
      <c r="AR97" s="40"/>
      <c r="AS97" s="177">
        <f>ROUND(L99,0)</f>
        <v>1186</v>
      </c>
      <c r="AT97" s="49" t="s">
        <v>1482</v>
      </c>
    </row>
    <row r="98" spans="1:46" s="147" customFormat="1" ht="17.100000000000001" customHeight="1" x14ac:dyDescent="0.15">
      <c r="A98" s="7">
        <v>16</v>
      </c>
      <c r="B98" s="8">
        <v>8202</v>
      </c>
      <c r="C98" s="9" t="s">
        <v>628</v>
      </c>
      <c r="D98" s="287"/>
      <c r="E98" s="289"/>
      <c r="F98" s="289"/>
      <c r="G98" s="289"/>
      <c r="H98" s="289"/>
      <c r="I98" s="289"/>
      <c r="J98" s="289"/>
      <c r="K98" s="289"/>
      <c r="L98" s="289"/>
      <c r="M98" s="289"/>
      <c r="N98" s="289"/>
      <c r="O98" s="125"/>
      <c r="P98" s="19"/>
      <c r="Q98" s="20"/>
      <c r="R98" s="20"/>
      <c r="S98" s="20"/>
      <c r="T98" s="31"/>
      <c r="U98" s="31"/>
      <c r="V98" s="117"/>
      <c r="W98" s="117"/>
      <c r="X98" s="117"/>
      <c r="Y98" s="122"/>
      <c r="Z98" s="43" t="s">
        <v>1483</v>
      </c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2" t="s">
        <v>1484</v>
      </c>
      <c r="AQ98" s="222">
        <v>1</v>
      </c>
      <c r="AR98" s="223"/>
      <c r="AS98" s="177">
        <f>ROUND(L99*AQ98,0)</f>
        <v>1186</v>
      </c>
      <c r="AT98" s="29"/>
    </row>
    <row r="99" spans="1:46" s="147" customFormat="1" ht="17.100000000000001" customHeight="1" x14ac:dyDescent="0.15">
      <c r="A99" s="7">
        <v>16</v>
      </c>
      <c r="B99" s="8">
        <v>8203</v>
      </c>
      <c r="C99" s="9" t="s">
        <v>400</v>
      </c>
      <c r="D99" s="55"/>
      <c r="E99" s="56"/>
      <c r="F99" s="56"/>
      <c r="G99" s="126"/>
      <c r="H99" s="127"/>
      <c r="I99" s="127"/>
      <c r="J99" s="127"/>
      <c r="K99" s="127"/>
      <c r="L99" s="221">
        <f>L96+35</f>
        <v>1186</v>
      </c>
      <c r="M99" s="221"/>
      <c r="N99" s="14" t="s">
        <v>62</v>
      </c>
      <c r="O99" s="18"/>
      <c r="P99" s="90" t="s">
        <v>205</v>
      </c>
      <c r="Q99" s="91"/>
      <c r="R99" s="91"/>
      <c r="S99" s="91"/>
      <c r="T99" s="91"/>
      <c r="U99" s="91"/>
      <c r="V99" s="33"/>
      <c r="W99" s="24" t="s">
        <v>1484</v>
      </c>
      <c r="X99" s="219">
        <v>0.7</v>
      </c>
      <c r="Y99" s="220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26"/>
      <c r="AQ99" s="39"/>
      <c r="AR99" s="40"/>
      <c r="AS99" s="177">
        <f>ROUND(L99*X99,0)</f>
        <v>830</v>
      </c>
      <c r="AT99" s="29"/>
    </row>
    <row r="100" spans="1:46" s="147" customFormat="1" ht="17.100000000000001" customHeight="1" x14ac:dyDescent="0.15">
      <c r="A100" s="7">
        <v>16</v>
      </c>
      <c r="B100" s="8">
        <v>8204</v>
      </c>
      <c r="C100" s="9" t="s">
        <v>1095</v>
      </c>
      <c r="D100" s="224" t="s">
        <v>1473</v>
      </c>
      <c r="E100" s="286"/>
      <c r="F100" s="286"/>
      <c r="G100" s="286"/>
      <c r="H100" s="286"/>
      <c r="I100" s="286"/>
      <c r="J100" s="286"/>
      <c r="K100" s="286"/>
      <c r="L100" s="286"/>
      <c r="M100" s="286"/>
      <c r="N100" s="286"/>
      <c r="O100" s="15"/>
      <c r="P100" s="16"/>
      <c r="Q100" s="16"/>
      <c r="R100" s="16"/>
      <c r="S100" s="16"/>
      <c r="T100" s="28"/>
      <c r="U100" s="28"/>
      <c r="V100" s="140"/>
      <c r="W100" s="16"/>
      <c r="X100" s="44"/>
      <c r="Y100" s="45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26"/>
      <c r="AQ100" s="39"/>
      <c r="AR100" s="40"/>
      <c r="AS100" s="177">
        <f>ROUND(L102,0)</f>
        <v>1221</v>
      </c>
      <c r="AT100" s="29"/>
    </row>
    <row r="101" spans="1:46" s="147" customFormat="1" ht="17.100000000000001" customHeight="1" x14ac:dyDescent="0.15">
      <c r="A101" s="7">
        <v>16</v>
      </c>
      <c r="B101" s="8">
        <v>8205</v>
      </c>
      <c r="C101" s="9" t="s">
        <v>1096</v>
      </c>
      <c r="D101" s="287"/>
      <c r="E101" s="288"/>
      <c r="F101" s="288"/>
      <c r="G101" s="288"/>
      <c r="H101" s="288"/>
      <c r="I101" s="288"/>
      <c r="J101" s="288"/>
      <c r="K101" s="288"/>
      <c r="L101" s="288"/>
      <c r="M101" s="288"/>
      <c r="N101" s="288"/>
      <c r="O101" s="125"/>
      <c r="P101" s="19"/>
      <c r="Q101" s="20"/>
      <c r="R101" s="20"/>
      <c r="S101" s="20"/>
      <c r="T101" s="31"/>
      <c r="U101" s="31"/>
      <c r="V101" s="117"/>
      <c r="W101" s="117"/>
      <c r="X101" s="117"/>
      <c r="Y101" s="122"/>
      <c r="Z101" s="43" t="s">
        <v>1483</v>
      </c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2" t="s">
        <v>1484</v>
      </c>
      <c r="AQ101" s="222">
        <v>1</v>
      </c>
      <c r="AR101" s="223"/>
      <c r="AS101" s="177">
        <f>ROUND(L102*AQ101,0)</f>
        <v>1221</v>
      </c>
      <c r="AT101" s="29"/>
    </row>
    <row r="102" spans="1:46" s="147" customFormat="1" ht="17.100000000000001" customHeight="1" x14ac:dyDescent="0.15">
      <c r="A102" s="7">
        <v>16</v>
      </c>
      <c r="B102" s="8">
        <v>8206</v>
      </c>
      <c r="C102" s="9" t="s">
        <v>1097</v>
      </c>
      <c r="D102" s="55"/>
      <c r="E102" s="56"/>
      <c r="F102" s="56"/>
      <c r="G102" s="126"/>
      <c r="H102" s="127"/>
      <c r="I102" s="127"/>
      <c r="J102" s="127"/>
      <c r="K102" s="127"/>
      <c r="L102" s="221">
        <f>L99+35</f>
        <v>1221</v>
      </c>
      <c r="M102" s="221"/>
      <c r="N102" s="14" t="s">
        <v>62</v>
      </c>
      <c r="O102" s="18"/>
      <c r="P102" s="90" t="s">
        <v>205</v>
      </c>
      <c r="Q102" s="91"/>
      <c r="R102" s="91"/>
      <c r="S102" s="91"/>
      <c r="T102" s="91"/>
      <c r="U102" s="91"/>
      <c r="V102" s="33"/>
      <c r="W102" s="24" t="s">
        <v>1484</v>
      </c>
      <c r="X102" s="219">
        <v>0.7</v>
      </c>
      <c r="Y102" s="220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26"/>
      <c r="AQ102" s="39"/>
      <c r="AR102" s="40"/>
      <c r="AS102" s="177">
        <f>ROUND(L102*X102,0)</f>
        <v>855</v>
      </c>
      <c r="AT102" s="29"/>
    </row>
    <row r="103" spans="1:46" s="147" customFormat="1" ht="17.100000000000001" customHeight="1" x14ac:dyDescent="0.15">
      <c r="A103" s="7">
        <v>16</v>
      </c>
      <c r="B103" s="8">
        <v>8207</v>
      </c>
      <c r="C103" s="9" t="s">
        <v>629</v>
      </c>
      <c r="D103" s="224" t="s">
        <v>1474</v>
      </c>
      <c r="E103" s="286"/>
      <c r="F103" s="286"/>
      <c r="G103" s="286"/>
      <c r="H103" s="286"/>
      <c r="I103" s="286"/>
      <c r="J103" s="286"/>
      <c r="K103" s="286"/>
      <c r="L103" s="286"/>
      <c r="M103" s="286"/>
      <c r="N103" s="286"/>
      <c r="O103" s="15"/>
      <c r="P103" s="16"/>
      <c r="Q103" s="16"/>
      <c r="R103" s="16"/>
      <c r="S103" s="16"/>
      <c r="T103" s="28"/>
      <c r="U103" s="28"/>
      <c r="V103" s="140"/>
      <c r="W103" s="16"/>
      <c r="X103" s="44"/>
      <c r="Y103" s="45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26"/>
      <c r="AQ103" s="39"/>
      <c r="AR103" s="40"/>
      <c r="AS103" s="177">
        <f>ROUND(L105,0)</f>
        <v>1256</v>
      </c>
      <c r="AT103" s="29"/>
    </row>
    <row r="104" spans="1:46" s="147" customFormat="1" ht="17.100000000000001" customHeight="1" x14ac:dyDescent="0.15">
      <c r="A104" s="7">
        <v>16</v>
      </c>
      <c r="B104" s="8">
        <v>8208</v>
      </c>
      <c r="C104" s="9" t="s">
        <v>630</v>
      </c>
      <c r="D104" s="287"/>
      <c r="E104" s="288"/>
      <c r="F104" s="288"/>
      <c r="G104" s="288"/>
      <c r="H104" s="288"/>
      <c r="I104" s="288"/>
      <c r="J104" s="288"/>
      <c r="K104" s="288"/>
      <c r="L104" s="288"/>
      <c r="M104" s="288"/>
      <c r="N104" s="288"/>
      <c r="O104" s="125"/>
      <c r="P104" s="19"/>
      <c r="Q104" s="20"/>
      <c r="R104" s="20"/>
      <c r="S104" s="20"/>
      <c r="T104" s="31"/>
      <c r="U104" s="31"/>
      <c r="V104" s="117"/>
      <c r="W104" s="117"/>
      <c r="X104" s="117"/>
      <c r="Y104" s="122"/>
      <c r="Z104" s="43" t="s">
        <v>1483</v>
      </c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2" t="s">
        <v>1484</v>
      </c>
      <c r="AQ104" s="222">
        <v>1</v>
      </c>
      <c r="AR104" s="223"/>
      <c r="AS104" s="177">
        <f>ROUND(L105*AQ104,0)</f>
        <v>1256</v>
      </c>
      <c r="AT104" s="29"/>
    </row>
    <row r="105" spans="1:46" s="147" customFormat="1" ht="17.100000000000001" customHeight="1" x14ac:dyDescent="0.15">
      <c r="A105" s="7">
        <v>16</v>
      </c>
      <c r="B105" s="8">
        <v>8209</v>
      </c>
      <c r="C105" s="9" t="s">
        <v>401</v>
      </c>
      <c r="D105" s="55"/>
      <c r="E105" s="56"/>
      <c r="F105" s="56"/>
      <c r="G105" s="126"/>
      <c r="H105" s="127"/>
      <c r="I105" s="127"/>
      <c r="J105" s="127"/>
      <c r="K105" s="127"/>
      <c r="L105" s="221">
        <f>L102+35</f>
        <v>1256</v>
      </c>
      <c r="M105" s="221"/>
      <c r="N105" s="14" t="s">
        <v>62</v>
      </c>
      <c r="O105" s="18"/>
      <c r="P105" s="90" t="s">
        <v>205</v>
      </c>
      <c r="Q105" s="91"/>
      <c r="R105" s="91"/>
      <c r="S105" s="91"/>
      <c r="T105" s="91"/>
      <c r="U105" s="91"/>
      <c r="V105" s="33"/>
      <c r="W105" s="24" t="s">
        <v>1484</v>
      </c>
      <c r="X105" s="219">
        <v>0.7</v>
      </c>
      <c r="Y105" s="220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26"/>
      <c r="AQ105" s="39"/>
      <c r="AR105" s="40"/>
      <c r="AS105" s="177">
        <f>ROUND(L105*X105,0)</f>
        <v>879</v>
      </c>
      <c r="AT105" s="29"/>
    </row>
    <row r="106" spans="1:46" s="147" customFormat="1" ht="17.100000000000001" customHeight="1" x14ac:dyDescent="0.15">
      <c r="A106" s="7">
        <v>16</v>
      </c>
      <c r="B106" s="8">
        <v>8210</v>
      </c>
      <c r="C106" s="9" t="s">
        <v>1098</v>
      </c>
      <c r="D106" s="224" t="s">
        <v>1475</v>
      </c>
      <c r="E106" s="286"/>
      <c r="F106" s="286"/>
      <c r="G106" s="286"/>
      <c r="H106" s="286"/>
      <c r="I106" s="286"/>
      <c r="J106" s="286"/>
      <c r="K106" s="286"/>
      <c r="L106" s="286"/>
      <c r="M106" s="286"/>
      <c r="N106" s="286"/>
      <c r="O106" s="15"/>
      <c r="P106" s="16"/>
      <c r="Q106" s="16"/>
      <c r="R106" s="16"/>
      <c r="S106" s="16"/>
      <c r="T106" s="28"/>
      <c r="U106" s="28"/>
      <c r="V106" s="140"/>
      <c r="W106" s="16"/>
      <c r="X106" s="44"/>
      <c r="Y106" s="45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26"/>
      <c r="AQ106" s="39"/>
      <c r="AR106" s="40"/>
      <c r="AS106" s="177">
        <f>ROUND(L108,0)</f>
        <v>1291</v>
      </c>
      <c r="AT106" s="29"/>
    </row>
    <row r="107" spans="1:46" s="147" customFormat="1" ht="17.100000000000001" customHeight="1" x14ac:dyDescent="0.15">
      <c r="A107" s="7">
        <v>16</v>
      </c>
      <c r="B107" s="8">
        <v>8211</v>
      </c>
      <c r="C107" s="9" t="s">
        <v>1099</v>
      </c>
      <c r="D107" s="287"/>
      <c r="E107" s="288"/>
      <c r="F107" s="288"/>
      <c r="G107" s="288"/>
      <c r="H107" s="288"/>
      <c r="I107" s="288"/>
      <c r="J107" s="288"/>
      <c r="K107" s="288"/>
      <c r="L107" s="288"/>
      <c r="M107" s="288"/>
      <c r="N107" s="288"/>
      <c r="O107" s="125"/>
      <c r="P107" s="19"/>
      <c r="Q107" s="20"/>
      <c r="R107" s="20"/>
      <c r="S107" s="20"/>
      <c r="T107" s="31"/>
      <c r="U107" s="31"/>
      <c r="V107" s="117"/>
      <c r="W107" s="117"/>
      <c r="X107" s="117"/>
      <c r="Y107" s="122"/>
      <c r="Z107" s="43" t="s">
        <v>1483</v>
      </c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2" t="s">
        <v>1484</v>
      </c>
      <c r="AQ107" s="222">
        <v>1</v>
      </c>
      <c r="AR107" s="223"/>
      <c r="AS107" s="177">
        <f>ROUND(L108*AQ107,0)</f>
        <v>1291</v>
      </c>
      <c r="AT107" s="29"/>
    </row>
    <row r="108" spans="1:46" s="147" customFormat="1" ht="17.100000000000001" customHeight="1" x14ac:dyDescent="0.15">
      <c r="A108" s="7">
        <v>16</v>
      </c>
      <c r="B108" s="8">
        <v>8212</v>
      </c>
      <c r="C108" s="9" t="s">
        <v>1100</v>
      </c>
      <c r="D108" s="55"/>
      <c r="E108" s="56"/>
      <c r="F108" s="56"/>
      <c r="G108" s="126"/>
      <c r="H108" s="127"/>
      <c r="I108" s="127"/>
      <c r="J108" s="127"/>
      <c r="K108" s="127"/>
      <c r="L108" s="221">
        <f>L105+35</f>
        <v>1291</v>
      </c>
      <c r="M108" s="221"/>
      <c r="N108" s="14" t="s">
        <v>62</v>
      </c>
      <c r="O108" s="18"/>
      <c r="P108" s="90" t="s">
        <v>205</v>
      </c>
      <c r="Q108" s="91"/>
      <c r="R108" s="91"/>
      <c r="S108" s="91"/>
      <c r="T108" s="91"/>
      <c r="U108" s="91"/>
      <c r="V108" s="33"/>
      <c r="W108" s="24" t="s">
        <v>1484</v>
      </c>
      <c r="X108" s="219">
        <v>0.7</v>
      </c>
      <c r="Y108" s="220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26"/>
      <c r="AQ108" s="39"/>
      <c r="AR108" s="40"/>
      <c r="AS108" s="177">
        <f>ROUND(L108*X108,0)</f>
        <v>904</v>
      </c>
      <c r="AT108" s="29"/>
    </row>
    <row r="109" spans="1:46" s="147" customFormat="1" ht="17.100000000000001" customHeight="1" x14ac:dyDescent="0.15">
      <c r="A109" s="7">
        <v>16</v>
      </c>
      <c r="B109" s="8">
        <v>8213</v>
      </c>
      <c r="C109" s="9" t="s">
        <v>631</v>
      </c>
      <c r="D109" s="224" t="s">
        <v>1476</v>
      </c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15"/>
      <c r="P109" s="16"/>
      <c r="Q109" s="16"/>
      <c r="R109" s="16"/>
      <c r="S109" s="16"/>
      <c r="T109" s="28"/>
      <c r="U109" s="28"/>
      <c r="V109" s="140"/>
      <c r="W109" s="16"/>
      <c r="X109" s="44"/>
      <c r="Y109" s="45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26"/>
      <c r="AQ109" s="39"/>
      <c r="AR109" s="40"/>
      <c r="AS109" s="177">
        <f>ROUND(L111,0)</f>
        <v>1326</v>
      </c>
      <c r="AT109" s="29"/>
    </row>
    <row r="110" spans="1:46" s="147" customFormat="1" ht="17.100000000000001" customHeight="1" x14ac:dyDescent="0.15">
      <c r="A110" s="7">
        <v>16</v>
      </c>
      <c r="B110" s="8">
        <v>8214</v>
      </c>
      <c r="C110" s="9" t="s">
        <v>632</v>
      </c>
      <c r="D110" s="287"/>
      <c r="E110" s="288"/>
      <c r="F110" s="288"/>
      <c r="G110" s="288"/>
      <c r="H110" s="288"/>
      <c r="I110" s="288"/>
      <c r="J110" s="288"/>
      <c r="K110" s="288"/>
      <c r="L110" s="288"/>
      <c r="M110" s="288"/>
      <c r="N110" s="288"/>
      <c r="O110" s="125"/>
      <c r="P110" s="19"/>
      <c r="Q110" s="20"/>
      <c r="R110" s="20"/>
      <c r="S110" s="20"/>
      <c r="T110" s="31"/>
      <c r="U110" s="31"/>
      <c r="V110" s="117"/>
      <c r="W110" s="117"/>
      <c r="X110" s="117"/>
      <c r="Y110" s="122"/>
      <c r="Z110" s="43" t="s">
        <v>1483</v>
      </c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2" t="s">
        <v>1484</v>
      </c>
      <c r="AQ110" s="222">
        <v>1</v>
      </c>
      <c r="AR110" s="223"/>
      <c r="AS110" s="177">
        <f>ROUND(L111*AQ110,0)</f>
        <v>1326</v>
      </c>
      <c r="AT110" s="29"/>
    </row>
    <row r="111" spans="1:46" s="147" customFormat="1" ht="17.100000000000001" customHeight="1" x14ac:dyDescent="0.15">
      <c r="A111" s="7">
        <v>16</v>
      </c>
      <c r="B111" s="8">
        <v>8215</v>
      </c>
      <c r="C111" s="9" t="s">
        <v>402</v>
      </c>
      <c r="D111" s="55"/>
      <c r="E111" s="56"/>
      <c r="F111" s="56"/>
      <c r="G111" s="126"/>
      <c r="H111" s="127"/>
      <c r="I111" s="127"/>
      <c r="J111" s="127"/>
      <c r="K111" s="127"/>
      <c r="L111" s="221">
        <f>L108+35</f>
        <v>1326</v>
      </c>
      <c r="M111" s="221"/>
      <c r="N111" s="14" t="s">
        <v>62</v>
      </c>
      <c r="O111" s="18"/>
      <c r="P111" s="90" t="s">
        <v>205</v>
      </c>
      <c r="Q111" s="91"/>
      <c r="R111" s="91"/>
      <c r="S111" s="91"/>
      <c r="T111" s="91"/>
      <c r="U111" s="91"/>
      <c r="V111" s="33"/>
      <c r="W111" s="24" t="s">
        <v>1484</v>
      </c>
      <c r="X111" s="219">
        <v>0.7</v>
      </c>
      <c r="Y111" s="220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26"/>
      <c r="AQ111" s="39"/>
      <c r="AR111" s="40"/>
      <c r="AS111" s="177">
        <f>ROUND(L111*X111,0)</f>
        <v>928</v>
      </c>
      <c r="AT111" s="29"/>
    </row>
    <row r="112" spans="1:46" s="147" customFormat="1" ht="17.100000000000001" customHeight="1" x14ac:dyDescent="0.15">
      <c r="A112" s="7">
        <v>16</v>
      </c>
      <c r="B112" s="8">
        <v>8216</v>
      </c>
      <c r="C112" s="9" t="s">
        <v>1101</v>
      </c>
      <c r="D112" s="224" t="s">
        <v>1477</v>
      </c>
      <c r="E112" s="286"/>
      <c r="F112" s="286"/>
      <c r="G112" s="286"/>
      <c r="H112" s="286"/>
      <c r="I112" s="286"/>
      <c r="J112" s="286"/>
      <c r="K112" s="286"/>
      <c r="L112" s="286"/>
      <c r="M112" s="286"/>
      <c r="N112" s="286"/>
      <c r="O112" s="15"/>
      <c r="P112" s="16"/>
      <c r="Q112" s="16"/>
      <c r="R112" s="16"/>
      <c r="S112" s="16"/>
      <c r="T112" s="28"/>
      <c r="U112" s="28"/>
      <c r="V112" s="140"/>
      <c r="W112" s="16"/>
      <c r="X112" s="44"/>
      <c r="Y112" s="45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26"/>
      <c r="AQ112" s="39"/>
      <c r="AR112" s="40"/>
      <c r="AS112" s="177">
        <f>ROUND(L114,0)</f>
        <v>1361</v>
      </c>
      <c r="AT112" s="29"/>
    </row>
    <row r="113" spans="1:46" s="147" customFormat="1" ht="17.100000000000001" customHeight="1" x14ac:dyDescent="0.15">
      <c r="A113" s="7">
        <v>16</v>
      </c>
      <c r="B113" s="8">
        <v>8217</v>
      </c>
      <c r="C113" s="9" t="s">
        <v>1102</v>
      </c>
      <c r="D113" s="287"/>
      <c r="E113" s="288"/>
      <c r="F113" s="288"/>
      <c r="G113" s="288"/>
      <c r="H113" s="288"/>
      <c r="I113" s="288"/>
      <c r="J113" s="288"/>
      <c r="K113" s="288"/>
      <c r="L113" s="288"/>
      <c r="M113" s="288"/>
      <c r="N113" s="288"/>
      <c r="O113" s="125"/>
      <c r="P113" s="19"/>
      <c r="Q113" s="20"/>
      <c r="R113" s="20"/>
      <c r="S113" s="20"/>
      <c r="T113" s="31"/>
      <c r="U113" s="31"/>
      <c r="V113" s="117"/>
      <c r="W113" s="117"/>
      <c r="X113" s="117"/>
      <c r="Y113" s="122"/>
      <c r="Z113" s="43" t="s">
        <v>1483</v>
      </c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2" t="s">
        <v>1484</v>
      </c>
      <c r="AQ113" s="222">
        <v>1</v>
      </c>
      <c r="AR113" s="223"/>
      <c r="AS113" s="177">
        <f>ROUND(L114*AQ113,0)</f>
        <v>1361</v>
      </c>
      <c r="AT113" s="29"/>
    </row>
    <row r="114" spans="1:46" s="147" customFormat="1" ht="17.100000000000001" customHeight="1" x14ac:dyDescent="0.15">
      <c r="A114" s="7">
        <v>16</v>
      </c>
      <c r="B114" s="8">
        <v>8218</v>
      </c>
      <c r="C114" s="9" t="s">
        <v>1103</v>
      </c>
      <c r="D114" s="55"/>
      <c r="E114" s="56"/>
      <c r="F114" s="56"/>
      <c r="G114" s="126"/>
      <c r="H114" s="127"/>
      <c r="I114" s="127"/>
      <c r="J114" s="127"/>
      <c r="K114" s="127"/>
      <c r="L114" s="221">
        <f>L111+35</f>
        <v>1361</v>
      </c>
      <c r="M114" s="221"/>
      <c r="N114" s="14" t="s">
        <v>62</v>
      </c>
      <c r="O114" s="18"/>
      <c r="P114" s="90" t="s">
        <v>205</v>
      </c>
      <c r="Q114" s="91"/>
      <c r="R114" s="91"/>
      <c r="S114" s="91"/>
      <c r="T114" s="91"/>
      <c r="U114" s="91"/>
      <c r="V114" s="33"/>
      <c r="W114" s="24" t="s">
        <v>1484</v>
      </c>
      <c r="X114" s="219">
        <v>0.7</v>
      </c>
      <c r="Y114" s="220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26"/>
      <c r="AQ114" s="39"/>
      <c r="AR114" s="40"/>
      <c r="AS114" s="177">
        <f>ROUND(L114*X114,0)</f>
        <v>953</v>
      </c>
      <c r="AT114" s="29"/>
    </row>
    <row r="115" spans="1:46" s="147" customFormat="1" ht="17.100000000000001" customHeight="1" x14ac:dyDescent="0.15">
      <c r="A115" s="7">
        <v>16</v>
      </c>
      <c r="B115" s="8">
        <v>8219</v>
      </c>
      <c r="C115" s="9" t="s">
        <v>633</v>
      </c>
      <c r="D115" s="224" t="s">
        <v>1478</v>
      </c>
      <c r="E115" s="286"/>
      <c r="F115" s="286"/>
      <c r="G115" s="286"/>
      <c r="H115" s="286"/>
      <c r="I115" s="286"/>
      <c r="J115" s="286"/>
      <c r="K115" s="286"/>
      <c r="L115" s="286"/>
      <c r="M115" s="286"/>
      <c r="N115" s="286"/>
      <c r="O115" s="15"/>
      <c r="P115" s="16"/>
      <c r="Q115" s="16"/>
      <c r="R115" s="16"/>
      <c r="S115" s="16"/>
      <c r="T115" s="28"/>
      <c r="U115" s="28"/>
      <c r="V115" s="140"/>
      <c r="W115" s="16"/>
      <c r="X115" s="44"/>
      <c r="Y115" s="45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26"/>
      <c r="AQ115" s="39"/>
      <c r="AR115" s="40"/>
      <c r="AS115" s="177">
        <f>ROUND(L117,0)</f>
        <v>1396</v>
      </c>
      <c r="AT115" s="29"/>
    </row>
    <row r="116" spans="1:46" s="147" customFormat="1" ht="17.100000000000001" customHeight="1" x14ac:dyDescent="0.15">
      <c r="A116" s="7">
        <v>16</v>
      </c>
      <c r="B116" s="8">
        <v>8220</v>
      </c>
      <c r="C116" s="9" t="s">
        <v>634</v>
      </c>
      <c r="D116" s="287"/>
      <c r="E116" s="288"/>
      <c r="F116" s="288"/>
      <c r="G116" s="288"/>
      <c r="H116" s="288"/>
      <c r="I116" s="288"/>
      <c r="J116" s="288"/>
      <c r="K116" s="288"/>
      <c r="L116" s="288"/>
      <c r="M116" s="288"/>
      <c r="N116" s="288"/>
      <c r="O116" s="125"/>
      <c r="P116" s="19"/>
      <c r="Q116" s="20"/>
      <c r="R116" s="20"/>
      <c r="S116" s="20"/>
      <c r="T116" s="31"/>
      <c r="U116" s="31"/>
      <c r="V116" s="117"/>
      <c r="W116" s="117"/>
      <c r="X116" s="117"/>
      <c r="Y116" s="122"/>
      <c r="Z116" s="43" t="s">
        <v>1483</v>
      </c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2" t="s">
        <v>1484</v>
      </c>
      <c r="AQ116" s="222">
        <v>1</v>
      </c>
      <c r="AR116" s="223"/>
      <c r="AS116" s="177">
        <f>ROUND(L117*AQ116,0)</f>
        <v>1396</v>
      </c>
      <c r="AT116" s="29"/>
    </row>
    <row r="117" spans="1:46" s="147" customFormat="1" ht="17.100000000000001" customHeight="1" x14ac:dyDescent="0.15">
      <c r="A117" s="7">
        <v>16</v>
      </c>
      <c r="B117" s="8">
        <v>8221</v>
      </c>
      <c r="C117" s="9" t="s">
        <v>403</v>
      </c>
      <c r="D117" s="55"/>
      <c r="E117" s="56"/>
      <c r="F117" s="56"/>
      <c r="G117" s="126"/>
      <c r="H117" s="127"/>
      <c r="I117" s="127"/>
      <c r="J117" s="127"/>
      <c r="K117" s="127"/>
      <c r="L117" s="221">
        <f>L114+35</f>
        <v>1396</v>
      </c>
      <c r="M117" s="221"/>
      <c r="N117" s="14" t="s">
        <v>62</v>
      </c>
      <c r="O117" s="18"/>
      <c r="P117" s="90" t="s">
        <v>205</v>
      </c>
      <c r="Q117" s="91"/>
      <c r="R117" s="91"/>
      <c r="S117" s="91"/>
      <c r="T117" s="91"/>
      <c r="U117" s="91"/>
      <c r="V117" s="33"/>
      <c r="W117" s="24" t="s">
        <v>1484</v>
      </c>
      <c r="X117" s="219">
        <v>0.7</v>
      </c>
      <c r="Y117" s="220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26"/>
      <c r="AQ117" s="39"/>
      <c r="AR117" s="40"/>
      <c r="AS117" s="177">
        <f>ROUND(L117*X117,0)</f>
        <v>977</v>
      </c>
      <c r="AT117" s="29"/>
    </row>
    <row r="118" spans="1:46" s="147" customFormat="1" ht="17.100000000000001" customHeight="1" x14ac:dyDescent="0.15">
      <c r="A118" s="7">
        <v>16</v>
      </c>
      <c r="B118" s="8">
        <v>8222</v>
      </c>
      <c r="C118" s="9" t="s">
        <v>1104</v>
      </c>
      <c r="D118" s="224" t="s">
        <v>1479</v>
      </c>
      <c r="E118" s="286"/>
      <c r="F118" s="286"/>
      <c r="G118" s="286"/>
      <c r="H118" s="286"/>
      <c r="I118" s="286"/>
      <c r="J118" s="286"/>
      <c r="K118" s="286"/>
      <c r="L118" s="286"/>
      <c r="M118" s="286"/>
      <c r="N118" s="286"/>
      <c r="O118" s="15"/>
      <c r="P118" s="16"/>
      <c r="Q118" s="16"/>
      <c r="R118" s="16"/>
      <c r="S118" s="16"/>
      <c r="T118" s="28"/>
      <c r="U118" s="28"/>
      <c r="V118" s="140"/>
      <c r="W118" s="16"/>
      <c r="X118" s="44"/>
      <c r="Y118" s="45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26"/>
      <c r="AQ118" s="39"/>
      <c r="AR118" s="40"/>
      <c r="AS118" s="177">
        <f>ROUND(L120,0)</f>
        <v>1431</v>
      </c>
      <c r="AT118" s="29"/>
    </row>
    <row r="119" spans="1:46" s="147" customFormat="1" ht="17.100000000000001" customHeight="1" x14ac:dyDescent="0.15">
      <c r="A119" s="7">
        <v>16</v>
      </c>
      <c r="B119" s="8">
        <v>8223</v>
      </c>
      <c r="C119" s="9" t="s">
        <v>1105</v>
      </c>
      <c r="D119" s="287"/>
      <c r="E119" s="288"/>
      <c r="F119" s="288"/>
      <c r="G119" s="288"/>
      <c r="H119" s="288"/>
      <c r="I119" s="288"/>
      <c r="J119" s="288"/>
      <c r="K119" s="288"/>
      <c r="L119" s="288"/>
      <c r="M119" s="288"/>
      <c r="N119" s="288"/>
      <c r="O119" s="125"/>
      <c r="P119" s="19"/>
      <c r="Q119" s="20"/>
      <c r="R119" s="20"/>
      <c r="S119" s="20"/>
      <c r="T119" s="31"/>
      <c r="U119" s="31"/>
      <c r="V119" s="117"/>
      <c r="W119" s="117"/>
      <c r="X119" s="117"/>
      <c r="Y119" s="122"/>
      <c r="Z119" s="43" t="s">
        <v>1483</v>
      </c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2" t="s">
        <v>1484</v>
      </c>
      <c r="AQ119" s="222">
        <v>1</v>
      </c>
      <c r="AR119" s="223"/>
      <c r="AS119" s="177">
        <f>ROUND(L120*AQ119,0)</f>
        <v>1431</v>
      </c>
      <c r="AT119" s="29"/>
    </row>
    <row r="120" spans="1:46" s="147" customFormat="1" ht="17.100000000000001" customHeight="1" x14ac:dyDescent="0.15">
      <c r="A120" s="7">
        <v>16</v>
      </c>
      <c r="B120" s="8">
        <v>8224</v>
      </c>
      <c r="C120" s="9" t="s">
        <v>1106</v>
      </c>
      <c r="D120" s="55"/>
      <c r="E120" s="56"/>
      <c r="F120" s="56"/>
      <c r="G120" s="126"/>
      <c r="H120" s="127"/>
      <c r="I120" s="127"/>
      <c r="J120" s="127"/>
      <c r="K120" s="127"/>
      <c r="L120" s="221">
        <f>L117+35</f>
        <v>1431</v>
      </c>
      <c r="M120" s="221"/>
      <c r="N120" s="14" t="s">
        <v>62</v>
      </c>
      <c r="O120" s="18"/>
      <c r="P120" s="90" t="s">
        <v>205</v>
      </c>
      <c r="Q120" s="91"/>
      <c r="R120" s="91"/>
      <c r="S120" s="91"/>
      <c r="T120" s="91"/>
      <c r="U120" s="91"/>
      <c r="V120" s="33"/>
      <c r="W120" s="24" t="s">
        <v>1484</v>
      </c>
      <c r="X120" s="219">
        <v>0.7</v>
      </c>
      <c r="Y120" s="220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26"/>
      <c r="AQ120" s="39"/>
      <c r="AR120" s="40"/>
      <c r="AS120" s="177">
        <f>ROUND(L120*X120,0)</f>
        <v>1002</v>
      </c>
      <c r="AT120" s="29"/>
    </row>
    <row r="121" spans="1:46" s="147" customFormat="1" ht="17.100000000000001" customHeight="1" x14ac:dyDescent="0.15">
      <c r="A121" s="7">
        <v>16</v>
      </c>
      <c r="B121" s="8">
        <v>8225</v>
      </c>
      <c r="C121" s="9" t="s">
        <v>635</v>
      </c>
      <c r="D121" s="224" t="s">
        <v>1480</v>
      </c>
      <c r="E121" s="286"/>
      <c r="F121" s="286"/>
      <c r="G121" s="286"/>
      <c r="H121" s="286"/>
      <c r="I121" s="286"/>
      <c r="J121" s="286"/>
      <c r="K121" s="286"/>
      <c r="L121" s="286"/>
      <c r="M121" s="286"/>
      <c r="N121" s="286"/>
      <c r="O121" s="15"/>
      <c r="P121" s="16"/>
      <c r="Q121" s="16"/>
      <c r="R121" s="16"/>
      <c r="S121" s="16"/>
      <c r="T121" s="28"/>
      <c r="U121" s="28"/>
      <c r="V121" s="140"/>
      <c r="W121" s="16"/>
      <c r="X121" s="44"/>
      <c r="Y121" s="45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26"/>
      <c r="AQ121" s="39"/>
      <c r="AR121" s="40"/>
      <c r="AS121" s="177">
        <f>ROUND(L123,0)</f>
        <v>1466</v>
      </c>
      <c r="AT121" s="29"/>
    </row>
    <row r="122" spans="1:46" s="147" customFormat="1" ht="17.100000000000001" customHeight="1" x14ac:dyDescent="0.15">
      <c r="A122" s="7">
        <v>16</v>
      </c>
      <c r="B122" s="8">
        <v>8226</v>
      </c>
      <c r="C122" s="9" t="s">
        <v>636</v>
      </c>
      <c r="D122" s="287"/>
      <c r="E122" s="288"/>
      <c r="F122" s="288"/>
      <c r="G122" s="288"/>
      <c r="H122" s="288"/>
      <c r="I122" s="288"/>
      <c r="J122" s="288"/>
      <c r="K122" s="288"/>
      <c r="L122" s="288"/>
      <c r="M122" s="288"/>
      <c r="N122" s="288"/>
      <c r="O122" s="125"/>
      <c r="P122" s="19"/>
      <c r="Q122" s="20"/>
      <c r="R122" s="20"/>
      <c r="S122" s="20"/>
      <c r="T122" s="31"/>
      <c r="U122" s="31"/>
      <c r="V122" s="117"/>
      <c r="W122" s="117"/>
      <c r="X122" s="117"/>
      <c r="Y122" s="122"/>
      <c r="Z122" s="43" t="s">
        <v>1483</v>
      </c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2" t="s">
        <v>1484</v>
      </c>
      <c r="AQ122" s="222">
        <v>1</v>
      </c>
      <c r="AR122" s="223"/>
      <c r="AS122" s="177">
        <f>ROUND(L123*AQ122,0)</f>
        <v>1466</v>
      </c>
      <c r="AT122" s="29"/>
    </row>
    <row r="123" spans="1:46" s="147" customFormat="1" ht="17.100000000000001" customHeight="1" x14ac:dyDescent="0.15">
      <c r="A123" s="7">
        <v>16</v>
      </c>
      <c r="B123" s="8">
        <v>8227</v>
      </c>
      <c r="C123" s="9" t="s">
        <v>404</v>
      </c>
      <c r="D123" s="55"/>
      <c r="E123" s="56"/>
      <c r="F123" s="56"/>
      <c r="G123" s="126"/>
      <c r="H123" s="127"/>
      <c r="I123" s="127"/>
      <c r="J123" s="127"/>
      <c r="K123" s="127"/>
      <c r="L123" s="221">
        <f>L120+35</f>
        <v>1466</v>
      </c>
      <c r="M123" s="221"/>
      <c r="N123" s="14" t="s">
        <v>62</v>
      </c>
      <c r="O123" s="18"/>
      <c r="P123" s="90" t="s">
        <v>205</v>
      </c>
      <c r="Q123" s="91"/>
      <c r="R123" s="91"/>
      <c r="S123" s="91"/>
      <c r="T123" s="91"/>
      <c r="U123" s="91"/>
      <c r="V123" s="33"/>
      <c r="W123" s="24" t="s">
        <v>1484</v>
      </c>
      <c r="X123" s="219">
        <v>0.7</v>
      </c>
      <c r="Y123" s="220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26"/>
      <c r="AQ123" s="39"/>
      <c r="AR123" s="40"/>
      <c r="AS123" s="177">
        <f>ROUND(L123*X123,0)</f>
        <v>1026</v>
      </c>
      <c r="AT123" s="29"/>
    </row>
    <row r="124" spans="1:46" s="147" customFormat="1" ht="17.100000000000001" customHeight="1" x14ac:dyDescent="0.15">
      <c r="A124" s="7">
        <v>16</v>
      </c>
      <c r="B124" s="8">
        <v>8228</v>
      </c>
      <c r="C124" s="9" t="s">
        <v>1107</v>
      </c>
      <c r="D124" s="224" t="s">
        <v>1481</v>
      </c>
      <c r="E124" s="286"/>
      <c r="F124" s="286"/>
      <c r="G124" s="286"/>
      <c r="H124" s="286"/>
      <c r="I124" s="286"/>
      <c r="J124" s="286"/>
      <c r="K124" s="286"/>
      <c r="L124" s="286"/>
      <c r="M124" s="286"/>
      <c r="N124" s="286"/>
      <c r="O124" s="15"/>
      <c r="P124" s="16"/>
      <c r="Q124" s="16"/>
      <c r="R124" s="16"/>
      <c r="S124" s="16"/>
      <c r="T124" s="28"/>
      <c r="U124" s="28"/>
      <c r="V124" s="140"/>
      <c r="W124" s="16"/>
      <c r="X124" s="44"/>
      <c r="Y124" s="45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26"/>
      <c r="AQ124" s="39"/>
      <c r="AR124" s="40"/>
      <c r="AS124" s="177">
        <f>ROUND(L126,0)</f>
        <v>1501</v>
      </c>
      <c r="AT124" s="29"/>
    </row>
    <row r="125" spans="1:46" s="147" customFormat="1" ht="17.100000000000001" customHeight="1" x14ac:dyDescent="0.15">
      <c r="A125" s="7">
        <v>16</v>
      </c>
      <c r="B125" s="8">
        <v>8229</v>
      </c>
      <c r="C125" s="9" t="s">
        <v>1108</v>
      </c>
      <c r="D125" s="287"/>
      <c r="E125" s="288"/>
      <c r="F125" s="288"/>
      <c r="G125" s="288"/>
      <c r="H125" s="288"/>
      <c r="I125" s="288"/>
      <c r="J125" s="288"/>
      <c r="K125" s="288"/>
      <c r="L125" s="288"/>
      <c r="M125" s="288"/>
      <c r="N125" s="288"/>
      <c r="O125" s="125"/>
      <c r="P125" s="19"/>
      <c r="Q125" s="20"/>
      <c r="R125" s="20"/>
      <c r="S125" s="20"/>
      <c r="T125" s="31"/>
      <c r="U125" s="31"/>
      <c r="V125" s="117"/>
      <c r="W125" s="117"/>
      <c r="X125" s="117"/>
      <c r="Y125" s="122"/>
      <c r="Z125" s="43" t="s">
        <v>1483</v>
      </c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2" t="s">
        <v>1484</v>
      </c>
      <c r="AQ125" s="222">
        <v>1</v>
      </c>
      <c r="AR125" s="223"/>
      <c r="AS125" s="177">
        <f>ROUND(L126*AQ125,0)</f>
        <v>1501</v>
      </c>
      <c r="AT125" s="29"/>
    </row>
    <row r="126" spans="1:46" s="147" customFormat="1" ht="16.5" customHeight="1" x14ac:dyDescent="0.15">
      <c r="A126" s="7">
        <v>16</v>
      </c>
      <c r="B126" s="8">
        <v>8230</v>
      </c>
      <c r="C126" s="9" t="s">
        <v>1109</v>
      </c>
      <c r="D126" s="55"/>
      <c r="E126" s="56"/>
      <c r="F126" s="56"/>
      <c r="G126" s="126"/>
      <c r="H126" s="127"/>
      <c r="I126" s="127"/>
      <c r="J126" s="127"/>
      <c r="K126" s="127"/>
      <c r="L126" s="221">
        <f>L123+35</f>
        <v>1501</v>
      </c>
      <c r="M126" s="221"/>
      <c r="N126" s="14" t="s">
        <v>62</v>
      </c>
      <c r="O126" s="18"/>
      <c r="P126" s="107" t="s">
        <v>205</v>
      </c>
      <c r="Q126" s="108"/>
      <c r="R126" s="108"/>
      <c r="S126" s="108"/>
      <c r="T126" s="108"/>
      <c r="U126" s="108"/>
      <c r="V126" s="109"/>
      <c r="W126" s="26" t="s">
        <v>1484</v>
      </c>
      <c r="X126" s="228">
        <v>0.7</v>
      </c>
      <c r="Y126" s="229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26"/>
      <c r="AQ126" s="39"/>
      <c r="AR126" s="40"/>
      <c r="AS126" s="177">
        <f>ROUND(L126*X126,0)</f>
        <v>1051</v>
      </c>
      <c r="AT126" s="29"/>
    </row>
    <row r="127" spans="1:46" s="147" customFormat="1" ht="16.5" customHeight="1" x14ac:dyDescent="0.15">
      <c r="A127" s="7">
        <v>16</v>
      </c>
      <c r="B127" s="8">
        <v>8231</v>
      </c>
      <c r="C127" s="9" t="s">
        <v>637</v>
      </c>
      <c r="D127" s="224" t="s">
        <v>1421</v>
      </c>
      <c r="E127" s="286"/>
      <c r="F127" s="286"/>
      <c r="G127" s="286"/>
      <c r="H127" s="286"/>
      <c r="I127" s="286"/>
      <c r="J127" s="286"/>
      <c r="K127" s="286"/>
      <c r="L127" s="286"/>
      <c r="M127" s="286"/>
      <c r="N127" s="286"/>
      <c r="O127" s="15"/>
      <c r="P127" s="16"/>
      <c r="Q127" s="16"/>
      <c r="R127" s="16"/>
      <c r="S127" s="16"/>
      <c r="T127" s="28"/>
      <c r="U127" s="28"/>
      <c r="V127" s="140"/>
      <c r="W127" s="16"/>
      <c r="X127" s="44"/>
      <c r="Y127" s="45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26"/>
      <c r="AQ127" s="39"/>
      <c r="AR127" s="40"/>
      <c r="AS127" s="177">
        <f>ROUND(L129,0)</f>
        <v>1536</v>
      </c>
      <c r="AT127" s="29"/>
    </row>
    <row r="128" spans="1:46" s="147" customFormat="1" ht="16.5" customHeight="1" x14ac:dyDescent="0.15">
      <c r="A128" s="7">
        <v>16</v>
      </c>
      <c r="B128" s="8">
        <v>8232</v>
      </c>
      <c r="C128" s="9" t="s">
        <v>638</v>
      </c>
      <c r="D128" s="287"/>
      <c r="E128" s="289"/>
      <c r="F128" s="289"/>
      <c r="G128" s="289"/>
      <c r="H128" s="289"/>
      <c r="I128" s="289"/>
      <c r="J128" s="289"/>
      <c r="K128" s="289"/>
      <c r="L128" s="289"/>
      <c r="M128" s="289"/>
      <c r="N128" s="289"/>
      <c r="O128" s="125"/>
      <c r="P128" s="19"/>
      <c r="Q128" s="20"/>
      <c r="R128" s="20"/>
      <c r="S128" s="20"/>
      <c r="T128" s="31"/>
      <c r="U128" s="31"/>
      <c r="V128" s="117"/>
      <c r="W128" s="117"/>
      <c r="X128" s="117"/>
      <c r="Y128" s="122"/>
      <c r="Z128" s="43" t="s">
        <v>1483</v>
      </c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2" t="s">
        <v>1484</v>
      </c>
      <c r="AQ128" s="222">
        <v>1</v>
      </c>
      <c r="AR128" s="223"/>
      <c r="AS128" s="177">
        <f>ROUND(L129*AQ128,0)</f>
        <v>1536</v>
      </c>
      <c r="AT128" s="29"/>
    </row>
    <row r="129" spans="1:46" s="147" customFormat="1" ht="16.5" customHeight="1" x14ac:dyDescent="0.15">
      <c r="A129" s="7">
        <v>16</v>
      </c>
      <c r="B129" s="8">
        <v>8233</v>
      </c>
      <c r="C129" s="9" t="s">
        <v>405</v>
      </c>
      <c r="D129" s="57"/>
      <c r="E129" s="58"/>
      <c r="F129" s="58"/>
      <c r="G129" s="128"/>
      <c r="H129" s="129"/>
      <c r="I129" s="129"/>
      <c r="J129" s="129"/>
      <c r="K129" s="129"/>
      <c r="L129" s="230">
        <f>L126+35</f>
        <v>1536</v>
      </c>
      <c r="M129" s="230"/>
      <c r="N129" s="20" t="s">
        <v>62</v>
      </c>
      <c r="O129" s="21"/>
      <c r="P129" s="107" t="s">
        <v>205</v>
      </c>
      <c r="Q129" s="108"/>
      <c r="R129" s="108"/>
      <c r="S129" s="108"/>
      <c r="T129" s="108"/>
      <c r="U129" s="108"/>
      <c r="V129" s="109"/>
      <c r="W129" s="26" t="s">
        <v>1484</v>
      </c>
      <c r="X129" s="228">
        <v>0.7</v>
      </c>
      <c r="Y129" s="229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26"/>
      <c r="AQ129" s="39"/>
      <c r="AR129" s="40"/>
      <c r="AS129" s="178">
        <f>ROUND(L129*X129,0)</f>
        <v>1075</v>
      </c>
      <c r="AT129" s="41"/>
    </row>
    <row r="130" spans="1:46" s="147" customFormat="1" ht="16.5" hidden="1" customHeight="1" x14ac:dyDescent="0.15">
      <c r="A130" s="7">
        <v>16</v>
      </c>
      <c r="B130" s="8">
        <v>8234</v>
      </c>
      <c r="C130" s="9" t="s">
        <v>406</v>
      </c>
      <c r="D130" s="57"/>
      <c r="E130" s="58"/>
      <c r="F130" s="58"/>
      <c r="G130" s="149"/>
      <c r="H130" s="149"/>
      <c r="I130" s="149"/>
      <c r="J130" s="117"/>
      <c r="K130" s="117"/>
      <c r="L130" s="20"/>
      <c r="M130" s="20"/>
      <c r="N130" s="20"/>
      <c r="O130" s="21"/>
      <c r="P130" s="92"/>
      <c r="Q130" s="93"/>
      <c r="R130" s="93"/>
      <c r="S130" s="93"/>
      <c r="T130" s="93"/>
      <c r="U130" s="93"/>
      <c r="V130" s="50"/>
      <c r="W130" s="22" t="s">
        <v>1484</v>
      </c>
      <c r="X130" s="222">
        <v>0.7</v>
      </c>
      <c r="Y130" s="223"/>
      <c r="Z130" s="43" t="s">
        <v>1483</v>
      </c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2" t="s">
        <v>1484</v>
      </c>
      <c r="AQ130" s="222">
        <v>1</v>
      </c>
      <c r="AR130" s="223"/>
      <c r="AS130" s="106">
        <f>ROUND(ROUND(K129*X129,0)*AQ129,0)</f>
        <v>0</v>
      </c>
      <c r="AT130" s="41"/>
    </row>
    <row r="131" spans="1:46" ht="16.5" customHeight="1" x14ac:dyDescent="0.15">
      <c r="A131" s="1"/>
    </row>
    <row r="132" spans="1:46" ht="17.100000000000001" customHeight="1" x14ac:dyDescent="0.15">
      <c r="A132" s="1"/>
    </row>
    <row r="133" spans="1:46" s="147" customFormat="1" ht="17.100000000000001" customHeight="1" x14ac:dyDescent="0.15">
      <c r="A133" s="25"/>
      <c r="B133" s="25"/>
      <c r="C133" s="14"/>
      <c r="D133" s="14"/>
      <c r="E133" s="14"/>
      <c r="F133" s="14"/>
      <c r="G133" s="14"/>
      <c r="H133" s="14"/>
      <c r="I133" s="32"/>
      <c r="J133" s="32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24"/>
      <c r="V133" s="24"/>
      <c r="W133" s="14"/>
      <c r="X133" s="27"/>
      <c r="Y133" s="30"/>
      <c r="Z133" s="14"/>
      <c r="AA133" s="14"/>
      <c r="AB133" s="14"/>
      <c r="AC133" s="27"/>
      <c r="AD133" s="30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4"/>
      <c r="AT133" s="116"/>
    </row>
    <row r="134" spans="1:46" s="147" customFormat="1" ht="17.100000000000001" customHeight="1" x14ac:dyDescent="0.15">
      <c r="A134" s="25"/>
      <c r="B134" s="2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24"/>
      <c r="V134" s="24"/>
      <c r="W134" s="14"/>
      <c r="X134" s="24"/>
      <c r="Y134" s="30"/>
      <c r="Z134" s="14"/>
      <c r="AA134" s="14"/>
      <c r="AB134" s="14"/>
      <c r="AC134" s="27"/>
      <c r="AD134" s="30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4"/>
      <c r="AT134" s="116"/>
    </row>
    <row r="135" spans="1:46" s="147" customFormat="1" ht="17.100000000000001" customHeight="1" x14ac:dyDescent="0.15">
      <c r="A135" s="25"/>
      <c r="B135" s="2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24"/>
      <c r="V135" s="24"/>
      <c r="W135" s="14"/>
      <c r="X135" s="24"/>
      <c r="Y135" s="30"/>
      <c r="Z135" s="14"/>
      <c r="AA135" s="14"/>
      <c r="AB135" s="14"/>
      <c r="AC135" s="13"/>
      <c r="AD135" s="13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34"/>
      <c r="AT135" s="116"/>
    </row>
    <row r="136" spans="1:46" s="147" customFormat="1" ht="17.100000000000001" customHeight="1" x14ac:dyDescent="0.15">
      <c r="A136" s="25"/>
      <c r="B136" s="2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35"/>
      <c r="U136" s="150"/>
      <c r="V136" s="150"/>
      <c r="W136" s="116"/>
      <c r="X136" s="150"/>
      <c r="Y136" s="30"/>
      <c r="Z136" s="14"/>
      <c r="AA136" s="14"/>
      <c r="AB136" s="14"/>
      <c r="AC136" s="27"/>
      <c r="AD136" s="30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4"/>
      <c r="AT136" s="116"/>
    </row>
    <row r="137" spans="1:46" s="147" customFormat="1" ht="17.100000000000001" customHeight="1" x14ac:dyDescent="0.15">
      <c r="A137" s="25"/>
      <c r="B137" s="2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24"/>
      <c r="U137" s="27"/>
      <c r="V137" s="30"/>
      <c r="W137" s="14"/>
      <c r="X137" s="24"/>
      <c r="Y137" s="30"/>
      <c r="Z137" s="14"/>
      <c r="AA137" s="14"/>
      <c r="AB137" s="14"/>
      <c r="AC137" s="27"/>
      <c r="AD137" s="30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4"/>
      <c r="AT137" s="116"/>
    </row>
    <row r="138" spans="1:46" s="147" customFormat="1" ht="17.100000000000001" customHeight="1" x14ac:dyDescent="0.15">
      <c r="A138" s="25"/>
      <c r="B138" s="2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24"/>
      <c r="V138" s="30"/>
      <c r="W138" s="14"/>
      <c r="X138" s="24"/>
      <c r="Y138" s="30"/>
      <c r="Z138" s="14"/>
      <c r="AA138" s="14"/>
      <c r="AB138" s="14"/>
      <c r="AC138" s="13"/>
      <c r="AD138" s="13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34"/>
      <c r="AT138" s="116"/>
    </row>
    <row r="139" spans="1:46" s="147" customFormat="1" ht="17.100000000000001" customHeight="1" x14ac:dyDescent="0.15">
      <c r="A139" s="25"/>
      <c r="B139" s="2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24"/>
      <c r="V139" s="30"/>
      <c r="W139" s="14"/>
      <c r="X139" s="27"/>
      <c r="Y139" s="30"/>
      <c r="Z139" s="14"/>
      <c r="AA139" s="14"/>
      <c r="AB139" s="14"/>
      <c r="AC139" s="27"/>
      <c r="AD139" s="30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4"/>
      <c r="AT139" s="116"/>
    </row>
  </sheetData>
  <mergeCells count="166">
    <mergeCell ref="AQ20:AR20"/>
    <mergeCell ref="AQ38:AR38"/>
    <mergeCell ref="L39:M39"/>
    <mergeCell ref="L33:M33"/>
    <mergeCell ref="D22:N23"/>
    <mergeCell ref="AQ23:AR23"/>
    <mergeCell ref="L9:M9"/>
    <mergeCell ref="AQ8:AR8"/>
    <mergeCell ref="D7:N8"/>
    <mergeCell ref="D13:N14"/>
    <mergeCell ref="X9:Y9"/>
    <mergeCell ref="D10:N11"/>
    <mergeCell ref="AQ11:AR11"/>
    <mergeCell ref="L12:M12"/>
    <mergeCell ref="X12:Y12"/>
    <mergeCell ref="AQ14:AR14"/>
    <mergeCell ref="D16:N17"/>
    <mergeCell ref="AQ17:AR17"/>
    <mergeCell ref="L18:M18"/>
    <mergeCell ref="X18:Y18"/>
    <mergeCell ref="L15:M15"/>
    <mergeCell ref="X15:Y15"/>
    <mergeCell ref="L21:M21"/>
    <mergeCell ref="D19:N20"/>
    <mergeCell ref="X21:Y21"/>
    <mergeCell ref="L24:M24"/>
    <mergeCell ref="X24:Y24"/>
    <mergeCell ref="D28:N29"/>
    <mergeCell ref="AQ29:AR29"/>
    <mergeCell ref="AQ26:AR26"/>
    <mergeCell ref="L27:M27"/>
    <mergeCell ref="L42:M42"/>
    <mergeCell ref="X42:Y42"/>
    <mergeCell ref="L30:M30"/>
    <mergeCell ref="X30:Y30"/>
    <mergeCell ref="D25:N26"/>
    <mergeCell ref="X27:Y27"/>
    <mergeCell ref="L45:M45"/>
    <mergeCell ref="D43:N44"/>
    <mergeCell ref="X45:Y45"/>
    <mergeCell ref="D34:N35"/>
    <mergeCell ref="AQ35:AR35"/>
    <mergeCell ref="L36:M36"/>
    <mergeCell ref="X36:Y36"/>
    <mergeCell ref="D31:N32"/>
    <mergeCell ref="X33:Y33"/>
    <mergeCell ref="AQ32:AR32"/>
    <mergeCell ref="AQ44:AR44"/>
    <mergeCell ref="X39:Y39"/>
    <mergeCell ref="L66:M66"/>
    <mergeCell ref="X66:Y66"/>
    <mergeCell ref="L57:M57"/>
    <mergeCell ref="X51:Y51"/>
    <mergeCell ref="D46:N47"/>
    <mergeCell ref="L48:M48"/>
    <mergeCell ref="X48:Y48"/>
    <mergeCell ref="D52:N53"/>
    <mergeCell ref="AQ53:AR53"/>
    <mergeCell ref="L51:M51"/>
    <mergeCell ref="D49:N50"/>
    <mergeCell ref="AQ50:AR50"/>
    <mergeCell ref="AQ47:AR47"/>
    <mergeCell ref="D70:N71"/>
    <mergeCell ref="AQ71:AR71"/>
    <mergeCell ref="X57:Y57"/>
    <mergeCell ref="L69:M69"/>
    <mergeCell ref="D61:N62"/>
    <mergeCell ref="AQ65:AR65"/>
    <mergeCell ref="L54:M54"/>
    <mergeCell ref="X54:Y54"/>
    <mergeCell ref="X81:Y81"/>
    <mergeCell ref="X78:Y78"/>
    <mergeCell ref="L72:M72"/>
    <mergeCell ref="X72:Y72"/>
    <mergeCell ref="D76:N77"/>
    <mergeCell ref="X69:Y69"/>
    <mergeCell ref="AQ74:AR74"/>
    <mergeCell ref="L75:M75"/>
    <mergeCell ref="D73:N74"/>
    <mergeCell ref="X75:Y75"/>
    <mergeCell ref="D67:N68"/>
    <mergeCell ref="D55:N56"/>
    <mergeCell ref="AQ56:AR56"/>
    <mergeCell ref="X63:Y63"/>
    <mergeCell ref="AQ62:AR62"/>
    <mergeCell ref="AQ68:AR68"/>
    <mergeCell ref="L78:M78"/>
    <mergeCell ref="L81:M81"/>
    <mergeCell ref="D85:N86"/>
    <mergeCell ref="AQ92:AR92"/>
    <mergeCell ref="X90:Y90"/>
    <mergeCell ref="L87:M87"/>
    <mergeCell ref="L90:M90"/>
    <mergeCell ref="AQ80:AR80"/>
    <mergeCell ref="D79:N80"/>
    <mergeCell ref="AQ107:AR107"/>
    <mergeCell ref="AQ95:AR95"/>
    <mergeCell ref="X96:Y96"/>
    <mergeCell ref="D100:N101"/>
    <mergeCell ref="AQ101:AR101"/>
    <mergeCell ref="L84:M84"/>
    <mergeCell ref="X84:Y84"/>
    <mergeCell ref="X93:Y93"/>
    <mergeCell ref="D88:N89"/>
    <mergeCell ref="AQ89:AR89"/>
    <mergeCell ref="AQ98:AR98"/>
    <mergeCell ref="D97:N98"/>
    <mergeCell ref="D91:N92"/>
    <mergeCell ref="X87:Y87"/>
    <mergeCell ref="AQ125:AR125"/>
    <mergeCell ref="X117:Y117"/>
    <mergeCell ref="D37:N38"/>
    <mergeCell ref="AQ77:AR77"/>
    <mergeCell ref="X99:Y99"/>
    <mergeCell ref="AQ116:AR116"/>
    <mergeCell ref="AQ110:AR110"/>
    <mergeCell ref="X105:Y105"/>
    <mergeCell ref="X111:Y111"/>
    <mergeCell ref="AQ104:AR104"/>
    <mergeCell ref="D40:N41"/>
    <mergeCell ref="AQ41:AR41"/>
    <mergeCell ref="D115:N116"/>
    <mergeCell ref="L63:M63"/>
    <mergeCell ref="AQ86:AR86"/>
    <mergeCell ref="D82:N83"/>
    <mergeCell ref="AQ83:AR83"/>
    <mergeCell ref="AQ122:AR122"/>
    <mergeCell ref="AQ113:AR113"/>
    <mergeCell ref="L93:M93"/>
    <mergeCell ref="L96:M96"/>
    <mergeCell ref="L99:M99"/>
    <mergeCell ref="L102:M102"/>
    <mergeCell ref="L105:M105"/>
    <mergeCell ref="X130:Y130"/>
    <mergeCell ref="AQ130:AR130"/>
    <mergeCell ref="D127:N128"/>
    <mergeCell ref="X129:Y129"/>
    <mergeCell ref="AQ128:AR128"/>
    <mergeCell ref="D103:N104"/>
    <mergeCell ref="D58:N59"/>
    <mergeCell ref="AQ59:AR59"/>
    <mergeCell ref="L60:M60"/>
    <mergeCell ref="X60:Y60"/>
    <mergeCell ref="D64:N65"/>
    <mergeCell ref="X126:Y126"/>
    <mergeCell ref="X114:Y114"/>
    <mergeCell ref="D118:N119"/>
    <mergeCell ref="D94:N95"/>
    <mergeCell ref="X102:Y102"/>
    <mergeCell ref="D121:N122"/>
    <mergeCell ref="X108:Y108"/>
    <mergeCell ref="D112:N113"/>
    <mergeCell ref="D124:N125"/>
    <mergeCell ref="D109:N110"/>
    <mergeCell ref="AQ119:AR119"/>
    <mergeCell ref="X120:Y120"/>
    <mergeCell ref="X123:Y123"/>
    <mergeCell ref="L126:M126"/>
    <mergeCell ref="D106:N107"/>
    <mergeCell ref="L129:M129"/>
    <mergeCell ref="L108:M108"/>
    <mergeCell ref="L111:M111"/>
    <mergeCell ref="L114:M114"/>
    <mergeCell ref="L117:M117"/>
    <mergeCell ref="L120:M120"/>
    <mergeCell ref="L123:M123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fitToHeight="2" orientation="portrait" r:id="rId1"/>
  <headerFooter alignWithMargins="0">
    <oddHeader>&amp;L&amp;12新潟市地域生活支援事業&amp;R&amp;16R６．４．１～版</oddHeader>
  </headerFooter>
  <rowBreaks count="1" manualBreakCount="1">
    <brk id="96" max="4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U97"/>
  <sheetViews>
    <sheetView view="pageBreakPreview" zoomScaleNormal="75" zoomScaleSheetLayoutView="100" workbookViewId="0">
      <selection activeCell="AV2" sqref="AV2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3.625" style="10" customWidth="1"/>
    <col min="4" max="10" width="2.375" style="141" customWidth="1"/>
    <col min="11" max="16" width="2.375" style="10" customWidth="1"/>
    <col min="17" max="20" width="2.375" style="141" customWidth="1"/>
    <col min="21" max="22" width="2.375" style="142" customWidth="1"/>
    <col min="23" max="23" width="2.375" style="141" customWidth="1"/>
    <col min="24" max="25" width="2.375" style="142" customWidth="1"/>
    <col min="26" max="44" width="2.375" style="141" customWidth="1"/>
    <col min="45" max="46" width="8.625" style="141" customWidth="1"/>
    <col min="47" max="47" width="2.75" style="141" customWidth="1"/>
    <col min="48" max="16384" width="9" style="141"/>
  </cols>
  <sheetData>
    <row r="1" spans="1:47" ht="17.100000000000001" customHeight="1" x14ac:dyDescent="0.15">
      <c r="A1" s="1"/>
    </row>
    <row r="2" spans="1:47" ht="17.100000000000001" customHeight="1" x14ac:dyDescent="0.15">
      <c r="A2" s="1"/>
    </row>
    <row r="3" spans="1:47" ht="17.100000000000001" customHeight="1" x14ac:dyDescent="0.15">
      <c r="A3" s="1"/>
    </row>
    <row r="4" spans="1:47" ht="17.100000000000001" customHeight="1" x14ac:dyDescent="0.15">
      <c r="A4" s="1"/>
      <c r="B4" s="1" t="s">
        <v>922</v>
      </c>
    </row>
    <row r="5" spans="1:47" s="147" customFormat="1" ht="17.100000000000001" customHeight="1" x14ac:dyDescent="0.15">
      <c r="A5" s="2" t="s">
        <v>63</v>
      </c>
      <c r="B5" s="143"/>
      <c r="C5" s="11" t="s">
        <v>55</v>
      </c>
      <c r="D5" s="144"/>
      <c r="E5" s="140"/>
      <c r="F5" s="140"/>
      <c r="G5" s="140"/>
      <c r="H5" s="140"/>
      <c r="I5" s="140"/>
      <c r="J5" s="140"/>
      <c r="K5" s="16"/>
      <c r="L5" s="16"/>
      <c r="M5" s="16"/>
      <c r="N5" s="16"/>
      <c r="O5" s="16"/>
      <c r="P5" s="16"/>
      <c r="Q5" s="140"/>
      <c r="R5" s="140"/>
      <c r="S5" s="140"/>
      <c r="T5" s="12"/>
      <c r="U5" s="145"/>
      <c r="V5" s="145"/>
      <c r="W5" s="140"/>
      <c r="X5" s="146" t="s">
        <v>64</v>
      </c>
      <c r="Y5" s="145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3" t="s">
        <v>56</v>
      </c>
      <c r="AT5" s="3" t="s">
        <v>57</v>
      </c>
      <c r="AU5" s="116"/>
    </row>
    <row r="6" spans="1:47" s="147" customFormat="1" ht="17.100000000000001" customHeight="1" x14ac:dyDescent="0.15">
      <c r="A6" s="4" t="s">
        <v>58</v>
      </c>
      <c r="B6" s="5" t="s">
        <v>59</v>
      </c>
      <c r="C6" s="21"/>
      <c r="D6" s="119"/>
      <c r="E6" s="117"/>
      <c r="F6" s="117"/>
      <c r="G6" s="117"/>
      <c r="H6" s="117"/>
      <c r="I6" s="117"/>
      <c r="J6" s="117"/>
      <c r="K6" s="20"/>
      <c r="L6" s="20"/>
      <c r="M6" s="20"/>
      <c r="N6" s="20"/>
      <c r="O6" s="20"/>
      <c r="P6" s="20"/>
      <c r="Q6" s="117"/>
      <c r="R6" s="117"/>
      <c r="S6" s="117"/>
      <c r="T6" s="117"/>
      <c r="U6" s="148"/>
      <c r="V6" s="148"/>
      <c r="W6" s="117"/>
      <c r="X6" s="148"/>
      <c r="Y6" s="148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6" t="s">
        <v>60</v>
      </c>
      <c r="AT6" s="6" t="s">
        <v>61</v>
      </c>
      <c r="AU6" s="116"/>
    </row>
    <row r="7" spans="1:47" s="147" customFormat="1" ht="17.100000000000001" customHeight="1" x14ac:dyDescent="0.15">
      <c r="A7" s="7">
        <v>16</v>
      </c>
      <c r="B7" s="8">
        <v>8240</v>
      </c>
      <c r="C7" s="9" t="s">
        <v>1698</v>
      </c>
      <c r="D7" s="215" t="s">
        <v>52</v>
      </c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15"/>
      <c r="P7" s="16"/>
      <c r="Q7" s="16"/>
      <c r="R7" s="16"/>
      <c r="S7" s="16"/>
      <c r="T7" s="28"/>
      <c r="U7" s="28"/>
      <c r="V7" s="140"/>
      <c r="W7" s="16"/>
      <c r="X7" s="44"/>
      <c r="Y7" s="45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26"/>
      <c r="AN7" s="39"/>
      <c r="AO7" s="40"/>
      <c r="AP7" s="53"/>
      <c r="AQ7" s="46"/>
      <c r="AR7" s="52"/>
      <c r="AS7" s="177">
        <f>ROUND(L9*(1+AQ16),0)</f>
        <v>133</v>
      </c>
      <c r="AT7" s="49" t="s">
        <v>1482</v>
      </c>
    </row>
    <row r="8" spans="1:47" s="147" customFormat="1" ht="17.100000000000001" customHeight="1" x14ac:dyDescent="0.15">
      <c r="A8" s="7">
        <v>16</v>
      </c>
      <c r="B8" s="8">
        <v>8241</v>
      </c>
      <c r="C8" s="9" t="s">
        <v>639</v>
      </c>
      <c r="D8" s="242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125"/>
      <c r="P8" s="19"/>
      <c r="Q8" s="20"/>
      <c r="R8" s="20"/>
      <c r="S8" s="20"/>
      <c r="T8" s="31"/>
      <c r="U8" s="31"/>
      <c r="V8" s="117"/>
      <c r="W8" s="117"/>
      <c r="X8" s="117"/>
      <c r="Y8" s="122"/>
      <c r="Z8" s="43" t="s">
        <v>1483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2" t="s">
        <v>1484</v>
      </c>
      <c r="AN8" s="222">
        <v>1</v>
      </c>
      <c r="AO8" s="223"/>
      <c r="AP8" s="54"/>
      <c r="AQ8" s="27"/>
      <c r="AR8" s="48"/>
      <c r="AS8" s="177">
        <f>ROUND(ROUND(L9*AN8,0)*(1+AQ16),0)</f>
        <v>133</v>
      </c>
      <c r="AT8" s="29"/>
    </row>
    <row r="9" spans="1:47" s="147" customFormat="1" ht="16.5" customHeight="1" x14ac:dyDescent="0.15">
      <c r="A9" s="7">
        <v>16</v>
      </c>
      <c r="B9" s="8">
        <v>8242</v>
      </c>
      <c r="C9" s="9" t="s">
        <v>1699</v>
      </c>
      <c r="D9" s="55"/>
      <c r="E9" s="56"/>
      <c r="F9" s="56"/>
      <c r="G9" s="126"/>
      <c r="H9" s="127"/>
      <c r="I9" s="127"/>
      <c r="J9" s="127"/>
      <c r="K9" s="127"/>
      <c r="L9" s="221">
        <f>'移動支援(伴わない、単一日中)'!L9:M9</f>
        <v>106</v>
      </c>
      <c r="M9" s="221"/>
      <c r="N9" s="14" t="s">
        <v>62</v>
      </c>
      <c r="O9" s="18"/>
      <c r="P9" s="90" t="s">
        <v>205</v>
      </c>
      <c r="Q9" s="91"/>
      <c r="R9" s="91"/>
      <c r="S9" s="91"/>
      <c r="T9" s="91"/>
      <c r="U9" s="91"/>
      <c r="V9" s="33"/>
      <c r="W9" s="24" t="s">
        <v>1484</v>
      </c>
      <c r="X9" s="219">
        <v>0.7</v>
      </c>
      <c r="Y9" s="220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26"/>
      <c r="AN9" s="39"/>
      <c r="AO9" s="40"/>
      <c r="AP9" s="42"/>
      <c r="AQ9" s="37"/>
      <c r="AR9" s="38"/>
      <c r="AS9" s="177">
        <f>ROUND(ROUND(L9*X9,0)*(1+AQ16),0)</f>
        <v>93</v>
      </c>
      <c r="AT9" s="29"/>
    </row>
    <row r="10" spans="1:47" s="147" customFormat="1" ht="17.100000000000001" customHeight="1" x14ac:dyDescent="0.15">
      <c r="A10" s="7">
        <v>16</v>
      </c>
      <c r="B10" s="8">
        <v>8244</v>
      </c>
      <c r="C10" s="9" t="s">
        <v>1700</v>
      </c>
      <c r="D10" s="215" t="s">
        <v>1907</v>
      </c>
      <c r="E10" s="241"/>
      <c r="F10" s="241"/>
      <c r="G10" s="241"/>
      <c r="H10" s="241"/>
      <c r="I10" s="241"/>
      <c r="J10" s="241"/>
      <c r="K10" s="241"/>
      <c r="L10" s="290"/>
      <c r="M10" s="290"/>
      <c r="N10" s="241"/>
      <c r="O10" s="15"/>
      <c r="P10" s="16"/>
      <c r="Q10" s="16"/>
      <c r="R10" s="16"/>
      <c r="S10" s="16"/>
      <c r="T10" s="28"/>
      <c r="U10" s="28"/>
      <c r="V10" s="140"/>
      <c r="W10" s="16"/>
      <c r="X10" s="44"/>
      <c r="Y10" s="45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26"/>
      <c r="AN10" s="39"/>
      <c r="AO10" s="40"/>
      <c r="AP10" s="42"/>
      <c r="AQ10" s="37"/>
      <c r="AR10" s="38"/>
      <c r="AS10" s="177">
        <f>ROUND(L12*(1+AQ16),0)</f>
        <v>191</v>
      </c>
      <c r="AT10" s="29"/>
    </row>
    <row r="11" spans="1:47" s="147" customFormat="1" ht="17.100000000000001" customHeight="1" x14ac:dyDescent="0.15">
      <c r="A11" s="7">
        <v>16</v>
      </c>
      <c r="B11" s="8">
        <v>8245</v>
      </c>
      <c r="C11" s="9" t="s">
        <v>1119</v>
      </c>
      <c r="D11" s="242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125"/>
      <c r="P11" s="19"/>
      <c r="Q11" s="20"/>
      <c r="R11" s="20"/>
      <c r="S11" s="20"/>
      <c r="T11" s="31"/>
      <c r="U11" s="31"/>
      <c r="V11" s="117"/>
      <c r="W11" s="117"/>
      <c r="X11" s="117"/>
      <c r="Y11" s="122"/>
      <c r="Z11" s="43" t="s">
        <v>1483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2" t="s">
        <v>1484</v>
      </c>
      <c r="AN11" s="222">
        <v>1</v>
      </c>
      <c r="AO11" s="223"/>
      <c r="AP11" s="54"/>
      <c r="AQ11" s="27"/>
      <c r="AR11" s="48"/>
      <c r="AS11" s="177">
        <f>ROUND(ROUND(L12*AN11,0)*(1+AQ16),0)</f>
        <v>191</v>
      </c>
      <c r="AT11" s="29"/>
    </row>
    <row r="12" spans="1:47" s="147" customFormat="1" ht="17.100000000000001" customHeight="1" x14ac:dyDescent="0.15">
      <c r="A12" s="7">
        <v>16</v>
      </c>
      <c r="B12" s="8">
        <v>8246</v>
      </c>
      <c r="C12" s="9" t="s">
        <v>1701</v>
      </c>
      <c r="D12" s="55"/>
      <c r="E12" s="56"/>
      <c r="F12" s="56"/>
      <c r="G12" s="126"/>
      <c r="H12" s="127"/>
      <c r="I12" s="127"/>
      <c r="J12" s="127"/>
      <c r="K12" s="127"/>
      <c r="L12" s="221">
        <f>'移動支援(伴わない、単一日中)'!L12:M12</f>
        <v>153</v>
      </c>
      <c r="M12" s="221"/>
      <c r="N12" s="14" t="s">
        <v>62</v>
      </c>
      <c r="O12" s="18"/>
      <c r="P12" s="90" t="s">
        <v>205</v>
      </c>
      <c r="Q12" s="91"/>
      <c r="R12" s="91"/>
      <c r="S12" s="91"/>
      <c r="T12" s="91"/>
      <c r="U12" s="91"/>
      <c r="V12" s="33"/>
      <c r="W12" s="24" t="s">
        <v>1484</v>
      </c>
      <c r="X12" s="228">
        <v>0.7</v>
      </c>
      <c r="Y12" s="229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26"/>
      <c r="AN12" s="39"/>
      <c r="AO12" s="40"/>
      <c r="AP12" s="42"/>
      <c r="AQ12" s="37"/>
      <c r="AR12" s="38"/>
      <c r="AS12" s="177">
        <f>ROUND(ROUND(L12*X12,0)*(1+AQ16),0)</f>
        <v>134</v>
      </c>
      <c r="AT12" s="29"/>
    </row>
    <row r="13" spans="1:47" s="147" customFormat="1" ht="17.100000000000001" customHeight="1" x14ac:dyDescent="0.15">
      <c r="A13" s="7">
        <v>16</v>
      </c>
      <c r="B13" s="8">
        <v>8247</v>
      </c>
      <c r="C13" s="9" t="s">
        <v>640</v>
      </c>
      <c r="D13" s="215" t="s">
        <v>1121</v>
      </c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15"/>
      <c r="P13" s="16"/>
      <c r="Q13" s="16"/>
      <c r="R13" s="16"/>
      <c r="S13" s="16"/>
      <c r="T13" s="28"/>
      <c r="U13" s="28"/>
      <c r="V13" s="140"/>
      <c r="W13" s="16"/>
      <c r="X13" s="44"/>
      <c r="Y13" s="45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26"/>
      <c r="AN13" s="39"/>
      <c r="AO13" s="40"/>
      <c r="AP13" s="237" t="s">
        <v>520</v>
      </c>
      <c r="AQ13" s="238"/>
      <c r="AR13" s="239"/>
      <c r="AS13" s="177">
        <f>ROUND(L15*(1+AQ16),0)</f>
        <v>246</v>
      </c>
      <c r="AT13" s="29"/>
    </row>
    <row r="14" spans="1:47" s="147" customFormat="1" ht="17.100000000000001" customHeight="1" x14ac:dyDescent="0.15">
      <c r="A14" s="7">
        <v>16</v>
      </c>
      <c r="B14" s="8">
        <v>8248</v>
      </c>
      <c r="C14" s="9" t="s">
        <v>641</v>
      </c>
      <c r="D14" s="242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125"/>
      <c r="P14" s="19"/>
      <c r="Q14" s="20"/>
      <c r="R14" s="20"/>
      <c r="S14" s="20"/>
      <c r="T14" s="31"/>
      <c r="U14" s="31"/>
      <c r="V14" s="117"/>
      <c r="W14" s="117"/>
      <c r="X14" s="117"/>
      <c r="Y14" s="122"/>
      <c r="Z14" s="43" t="s">
        <v>1483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2" t="s">
        <v>1484</v>
      </c>
      <c r="AN14" s="222">
        <v>1</v>
      </c>
      <c r="AO14" s="223"/>
      <c r="AP14" s="237"/>
      <c r="AQ14" s="238"/>
      <c r="AR14" s="239"/>
      <c r="AS14" s="177">
        <f>ROUND(ROUND(L15*AN14,0)*(1+AQ16),0)</f>
        <v>246</v>
      </c>
      <c r="AT14" s="29"/>
    </row>
    <row r="15" spans="1:47" s="147" customFormat="1" ht="16.5" customHeight="1" x14ac:dyDescent="0.15">
      <c r="A15" s="7">
        <v>16</v>
      </c>
      <c r="B15" s="8">
        <v>8249</v>
      </c>
      <c r="C15" s="9" t="s">
        <v>1702</v>
      </c>
      <c r="D15" s="55"/>
      <c r="E15" s="56"/>
      <c r="F15" s="56"/>
      <c r="G15" s="126"/>
      <c r="H15" s="127"/>
      <c r="I15" s="127"/>
      <c r="J15" s="127"/>
      <c r="K15" s="127"/>
      <c r="L15" s="221">
        <f>'移動支援(伴わない、単一日中)'!L15:M15</f>
        <v>197</v>
      </c>
      <c r="M15" s="221"/>
      <c r="N15" s="14" t="s">
        <v>62</v>
      </c>
      <c r="O15" s="18"/>
      <c r="P15" s="90" t="s">
        <v>205</v>
      </c>
      <c r="Q15" s="91"/>
      <c r="R15" s="91"/>
      <c r="S15" s="91"/>
      <c r="T15" s="91"/>
      <c r="U15" s="91"/>
      <c r="V15" s="33"/>
      <c r="W15" s="24" t="s">
        <v>1484</v>
      </c>
      <c r="X15" s="228">
        <v>0.7</v>
      </c>
      <c r="Y15" s="229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26"/>
      <c r="AN15" s="39"/>
      <c r="AO15" s="40"/>
      <c r="AP15" s="237"/>
      <c r="AQ15" s="238"/>
      <c r="AR15" s="239"/>
      <c r="AS15" s="177">
        <f>ROUND(ROUND(L15*X15,0)*(1+AQ16),0)</f>
        <v>173</v>
      </c>
      <c r="AT15" s="29"/>
    </row>
    <row r="16" spans="1:47" s="147" customFormat="1" ht="17.100000000000001" customHeight="1" x14ac:dyDescent="0.15">
      <c r="A16" s="7">
        <v>16</v>
      </c>
      <c r="B16" s="8">
        <v>8251</v>
      </c>
      <c r="C16" s="9" t="s">
        <v>1703</v>
      </c>
      <c r="D16" s="215" t="s">
        <v>1122</v>
      </c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15"/>
      <c r="P16" s="16"/>
      <c r="Q16" s="16"/>
      <c r="R16" s="16"/>
      <c r="S16" s="16"/>
      <c r="T16" s="28"/>
      <c r="U16" s="28"/>
      <c r="V16" s="140"/>
      <c r="W16" s="16"/>
      <c r="X16" s="44"/>
      <c r="Y16" s="45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26"/>
      <c r="AN16" s="39"/>
      <c r="AO16" s="40"/>
      <c r="AP16" s="36" t="s">
        <v>1484</v>
      </c>
      <c r="AQ16" s="219">
        <v>0.25</v>
      </c>
      <c r="AR16" s="220"/>
      <c r="AS16" s="177">
        <f>ROUND(L18*(1+AQ16),0)</f>
        <v>299</v>
      </c>
      <c r="AT16" s="29"/>
    </row>
    <row r="17" spans="1:46" s="147" customFormat="1" ht="17.100000000000001" customHeight="1" x14ac:dyDescent="0.15">
      <c r="A17" s="7">
        <v>16</v>
      </c>
      <c r="B17" s="8">
        <v>8252</v>
      </c>
      <c r="C17" s="9" t="s">
        <v>1117</v>
      </c>
      <c r="D17" s="242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125"/>
      <c r="P17" s="19"/>
      <c r="Q17" s="20"/>
      <c r="R17" s="20"/>
      <c r="S17" s="20"/>
      <c r="T17" s="31"/>
      <c r="U17" s="31"/>
      <c r="V17" s="117"/>
      <c r="W17" s="117"/>
      <c r="X17" s="117"/>
      <c r="Y17" s="122"/>
      <c r="Z17" s="43" t="s">
        <v>1483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2" t="s">
        <v>1484</v>
      </c>
      <c r="AN17" s="222">
        <v>1</v>
      </c>
      <c r="AO17" s="223"/>
      <c r="AR17" s="66" t="s">
        <v>516</v>
      </c>
      <c r="AS17" s="177">
        <f>ROUND(ROUND(L18*AN17,0)*(1+AQ16),0)</f>
        <v>299</v>
      </c>
      <c r="AT17" s="29"/>
    </row>
    <row r="18" spans="1:46" s="147" customFormat="1" ht="17.100000000000001" customHeight="1" x14ac:dyDescent="0.15">
      <c r="A18" s="7">
        <v>16</v>
      </c>
      <c r="B18" s="8">
        <v>8253</v>
      </c>
      <c r="C18" s="9" t="s">
        <v>1704</v>
      </c>
      <c r="D18" s="55"/>
      <c r="E18" s="56"/>
      <c r="F18" s="56"/>
      <c r="G18" s="126"/>
      <c r="H18" s="127"/>
      <c r="I18" s="127"/>
      <c r="J18" s="127"/>
      <c r="K18" s="127"/>
      <c r="L18" s="221">
        <f>'移動支援(伴わない、単一日中)'!L18:M18</f>
        <v>239</v>
      </c>
      <c r="M18" s="221"/>
      <c r="N18" s="14" t="s">
        <v>62</v>
      </c>
      <c r="O18" s="18"/>
      <c r="P18" s="90" t="s">
        <v>205</v>
      </c>
      <c r="Q18" s="91"/>
      <c r="R18" s="91"/>
      <c r="S18" s="91"/>
      <c r="T18" s="91"/>
      <c r="U18" s="91"/>
      <c r="V18" s="33"/>
      <c r="W18" s="24" t="s">
        <v>1484</v>
      </c>
      <c r="X18" s="228">
        <v>0.7</v>
      </c>
      <c r="Y18" s="229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26"/>
      <c r="AN18" s="39"/>
      <c r="AO18" s="40"/>
      <c r="AS18" s="177">
        <f>ROUND(ROUND(L18*X18,0)*(1+AQ16),0)</f>
        <v>209</v>
      </c>
      <c r="AT18" s="29"/>
    </row>
    <row r="19" spans="1:46" s="147" customFormat="1" ht="17.100000000000001" customHeight="1" x14ac:dyDescent="0.15">
      <c r="A19" s="7">
        <v>16</v>
      </c>
      <c r="B19" s="8">
        <v>8254</v>
      </c>
      <c r="C19" s="9" t="s">
        <v>642</v>
      </c>
      <c r="D19" s="215" t="s">
        <v>1908</v>
      </c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15"/>
      <c r="P19" s="16"/>
      <c r="Q19" s="16"/>
      <c r="R19" s="16"/>
      <c r="S19" s="16"/>
      <c r="T19" s="28"/>
      <c r="U19" s="28"/>
      <c r="V19" s="140"/>
      <c r="W19" s="16"/>
      <c r="X19" s="44"/>
      <c r="Y19" s="45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26"/>
      <c r="AN19" s="39"/>
      <c r="AO19" s="40"/>
      <c r="AP19" s="36"/>
      <c r="AQ19" s="213"/>
      <c r="AR19" s="214"/>
      <c r="AS19" s="177">
        <f>ROUND(L21*(1+AQ16),0)</f>
        <v>344</v>
      </c>
      <c r="AT19" s="29"/>
    </row>
    <row r="20" spans="1:46" s="147" customFormat="1" ht="17.100000000000001" customHeight="1" x14ac:dyDescent="0.15">
      <c r="A20" s="7">
        <v>16</v>
      </c>
      <c r="B20" s="8">
        <v>8255</v>
      </c>
      <c r="C20" s="9" t="s">
        <v>643</v>
      </c>
      <c r="D20" s="242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125"/>
      <c r="P20" s="19"/>
      <c r="Q20" s="20"/>
      <c r="R20" s="20"/>
      <c r="S20" s="20"/>
      <c r="T20" s="31"/>
      <c r="U20" s="31"/>
      <c r="V20" s="117"/>
      <c r="W20" s="117"/>
      <c r="X20" s="117"/>
      <c r="Y20" s="122"/>
      <c r="Z20" s="43" t="s">
        <v>1483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2" t="s">
        <v>1484</v>
      </c>
      <c r="AN20" s="222">
        <v>1</v>
      </c>
      <c r="AO20" s="223"/>
      <c r="AR20" s="66"/>
      <c r="AS20" s="177">
        <f>ROUND(ROUND(L21*AN20,0)*(1+AQ16),0)</f>
        <v>344</v>
      </c>
      <c r="AT20" s="29"/>
    </row>
    <row r="21" spans="1:46" s="147" customFormat="1" ht="17.100000000000001" customHeight="1" x14ac:dyDescent="0.15">
      <c r="A21" s="7">
        <v>16</v>
      </c>
      <c r="B21" s="8">
        <v>8256</v>
      </c>
      <c r="C21" s="9" t="s">
        <v>1705</v>
      </c>
      <c r="D21" s="55"/>
      <c r="E21" s="56"/>
      <c r="F21" s="56"/>
      <c r="G21" s="126"/>
      <c r="H21" s="127"/>
      <c r="I21" s="127"/>
      <c r="J21" s="127"/>
      <c r="K21" s="127"/>
      <c r="L21" s="221">
        <f>'移動支援(伴わない、単一日中)'!L21:M21</f>
        <v>275</v>
      </c>
      <c r="M21" s="221"/>
      <c r="N21" s="14" t="s">
        <v>62</v>
      </c>
      <c r="O21" s="18"/>
      <c r="P21" s="90" t="s">
        <v>205</v>
      </c>
      <c r="Q21" s="91"/>
      <c r="R21" s="91"/>
      <c r="S21" s="91"/>
      <c r="T21" s="91"/>
      <c r="U21" s="91"/>
      <c r="V21" s="33"/>
      <c r="W21" s="24" t="s">
        <v>1706</v>
      </c>
      <c r="X21" s="228">
        <v>0.7</v>
      </c>
      <c r="Y21" s="229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26"/>
      <c r="AN21" s="39"/>
      <c r="AO21" s="40"/>
      <c r="AS21" s="177">
        <f>ROUND(ROUND(L21*X21,0)*(1+AQ16),0)</f>
        <v>241</v>
      </c>
      <c r="AT21" s="29"/>
    </row>
    <row r="22" spans="1:46" s="147" customFormat="1" ht="17.100000000000001" customHeight="1" x14ac:dyDescent="0.15">
      <c r="A22" s="7">
        <v>16</v>
      </c>
      <c r="B22" s="8">
        <v>8258</v>
      </c>
      <c r="C22" s="9" t="s">
        <v>1708</v>
      </c>
      <c r="D22" s="215" t="s">
        <v>1909</v>
      </c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15"/>
      <c r="P22" s="16"/>
      <c r="Q22" s="16"/>
      <c r="R22" s="16"/>
      <c r="S22" s="16"/>
      <c r="T22" s="28"/>
      <c r="U22" s="28"/>
      <c r="V22" s="140"/>
      <c r="W22" s="16"/>
      <c r="X22" s="44"/>
      <c r="Y22" s="45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26"/>
      <c r="AN22" s="39"/>
      <c r="AO22" s="40"/>
      <c r="AP22" s="36"/>
      <c r="AQ22" s="219"/>
      <c r="AR22" s="220"/>
      <c r="AS22" s="177">
        <f>ROUND(L24*(1+AQ16),0)</f>
        <v>389</v>
      </c>
      <c r="AT22" s="29"/>
    </row>
    <row r="23" spans="1:46" s="147" customFormat="1" ht="17.100000000000001" customHeight="1" x14ac:dyDescent="0.15">
      <c r="A23" s="7">
        <v>16</v>
      </c>
      <c r="B23" s="8">
        <v>8259</v>
      </c>
      <c r="C23" s="9" t="s">
        <v>1120</v>
      </c>
      <c r="D23" s="242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125"/>
      <c r="P23" s="19"/>
      <c r="Q23" s="20"/>
      <c r="R23" s="20"/>
      <c r="S23" s="20"/>
      <c r="T23" s="31"/>
      <c r="U23" s="31"/>
      <c r="V23" s="117"/>
      <c r="W23" s="117"/>
      <c r="X23" s="117"/>
      <c r="Y23" s="122"/>
      <c r="Z23" s="43" t="s">
        <v>1707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2" t="s">
        <v>1706</v>
      </c>
      <c r="AN23" s="222">
        <v>1</v>
      </c>
      <c r="AO23" s="223"/>
      <c r="AR23" s="66"/>
      <c r="AS23" s="177">
        <f>ROUND(ROUND(L24*AN23,0)*(1+AQ16),0)</f>
        <v>389</v>
      </c>
      <c r="AT23" s="29"/>
    </row>
    <row r="24" spans="1:46" s="147" customFormat="1" ht="17.100000000000001" customHeight="1" x14ac:dyDescent="0.15">
      <c r="A24" s="7">
        <v>16</v>
      </c>
      <c r="B24" s="8">
        <v>8260</v>
      </c>
      <c r="C24" s="9" t="s">
        <v>1709</v>
      </c>
      <c r="D24" s="55"/>
      <c r="E24" s="56"/>
      <c r="F24" s="56"/>
      <c r="G24" s="126"/>
      <c r="H24" s="127"/>
      <c r="I24" s="127"/>
      <c r="J24" s="127"/>
      <c r="K24" s="127"/>
      <c r="L24" s="221">
        <f>'移動支援(伴わない、単一日中)'!L24:M24</f>
        <v>311</v>
      </c>
      <c r="M24" s="221"/>
      <c r="N24" s="14" t="s">
        <v>62</v>
      </c>
      <c r="O24" s="18"/>
      <c r="P24" s="90" t="s">
        <v>205</v>
      </c>
      <c r="Q24" s="91"/>
      <c r="R24" s="91"/>
      <c r="S24" s="91"/>
      <c r="T24" s="91"/>
      <c r="U24" s="91"/>
      <c r="V24" s="33"/>
      <c r="W24" s="24" t="s">
        <v>1706</v>
      </c>
      <c r="X24" s="228">
        <v>0.7</v>
      </c>
      <c r="Y24" s="229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26"/>
      <c r="AN24" s="39"/>
      <c r="AO24" s="40"/>
      <c r="AS24" s="177">
        <f>ROUND(ROUND(L24*X24,0)*(1+AQ16),0)</f>
        <v>273</v>
      </c>
      <c r="AT24" s="29"/>
    </row>
    <row r="25" spans="1:46" s="147" customFormat="1" ht="17.100000000000001" customHeight="1" x14ac:dyDescent="0.15">
      <c r="A25" s="7">
        <v>16</v>
      </c>
      <c r="B25" s="8">
        <v>8261</v>
      </c>
      <c r="C25" s="9" t="s">
        <v>644</v>
      </c>
      <c r="D25" s="215" t="s">
        <v>1910</v>
      </c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15"/>
      <c r="P25" s="16"/>
      <c r="Q25" s="16"/>
      <c r="R25" s="16"/>
      <c r="S25" s="16"/>
      <c r="T25" s="28"/>
      <c r="U25" s="28"/>
      <c r="V25" s="140"/>
      <c r="W25" s="16"/>
      <c r="X25" s="44"/>
      <c r="Y25" s="45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26"/>
      <c r="AN25" s="39"/>
      <c r="AO25" s="40"/>
      <c r="AR25" s="118"/>
      <c r="AS25" s="177">
        <f>ROUND(L27*(1+AQ16),0)</f>
        <v>433</v>
      </c>
      <c r="AT25" s="29"/>
    </row>
    <row r="26" spans="1:46" s="147" customFormat="1" ht="17.100000000000001" customHeight="1" x14ac:dyDescent="0.15">
      <c r="A26" s="7">
        <v>16</v>
      </c>
      <c r="B26" s="8">
        <v>8262</v>
      </c>
      <c r="C26" s="9" t="s">
        <v>645</v>
      </c>
      <c r="D26" s="242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125"/>
      <c r="P26" s="19"/>
      <c r="Q26" s="20"/>
      <c r="R26" s="20"/>
      <c r="S26" s="20"/>
      <c r="T26" s="31"/>
      <c r="U26" s="31"/>
      <c r="V26" s="117"/>
      <c r="W26" s="117"/>
      <c r="X26" s="117"/>
      <c r="Y26" s="122"/>
      <c r="Z26" s="43" t="s">
        <v>1707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2" t="s">
        <v>1706</v>
      </c>
      <c r="AN26" s="222">
        <v>1</v>
      </c>
      <c r="AO26" s="223"/>
      <c r="AS26" s="177">
        <f>ROUND(ROUND(L27*AN26,0)*(1+AQ16),0)</f>
        <v>433</v>
      </c>
      <c r="AT26" s="29"/>
    </row>
    <row r="27" spans="1:46" s="147" customFormat="1" ht="17.100000000000001" customHeight="1" x14ac:dyDescent="0.15">
      <c r="A27" s="7">
        <v>16</v>
      </c>
      <c r="B27" s="8">
        <v>8263</v>
      </c>
      <c r="C27" s="9" t="s">
        <v>1710</v>
      </c>
      <c r="D27" s="55"/>
      <c r="E27" s="56"/>
      <c r="F27" s="56"/>
      <c r="G27" s="126"/>
      <c r="H27" s="127"/>
      <c r="I27" s="127"/>
      <c r="J27" s="127"/>
      <c r="K27" s="127"/>
      <c r="L27" s="221">
        <f>'移動支援(伴わない、単一日中)'!L27:M27</f>
        <v>346</v>
      </c>
      <c r="M27" s="221"/>
      <c r="N27" s="14" t="s">
        <v>62</v>
      </c>
      <c r="O27" s="18"/>
      <c r="P27" s="90" t="s">
        <v>205</v>
      </c>
      <c r="Q27" s="91"/>
      <c r="R27" s="91"/>
      <c r="S27" s="91"/>
      <c r="T27" s="91"/>
      <c r="U27" s="91"/>
      <c r="V27" s="33"/>
      <c r="W27" s="24" t="s">
        <v>1706</v>
      </c>
      <c r="X27" s="228">
        <v>0.7</v>
      </c>
      <c r="Y27" s="229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26"/>
      <c r="AN27" s="39"/>
      <c r="AO27" s="40"/>
      <c r="AP27" s="42"/>
      <c r="AQ27" s="37"/>
      <c r="AR27" s="38"/>
      <c r="AS27" s="177">
        <f>ROUND(ROUND(L27*X27,0)*(1+AQ16),0)</f>
        <v>303</v>
      </c>
      <c r="AT27" s="29"/>
    </row>
    <row r="28" spans="1:46" s="147" customFormat="1" ht="17.100000000000001" customHeight="1" x14ac:dyDescent="0.15">
      <c r="A28" s="7">
        <v>16</v>
      </c>
      <c r="B28" s="8">
        <v>8265</v>
      </c>
      <c r="C28" s="9" t="s">
        <v>1711</v>
      </c>
      <c r="D28" s="215" t="s">
        <v>1123</v>
      </c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15"/>
      <c r="P28" s="16"/>
      <c r="Q28" s="16"/>
      <c r="R28" s="16"/>
      <c r="S28" s="16"/>
      <c r="T28" s="28"/>
      <c r="U28" s="28"/>
      <c r="V28" s="140"/>
      <c r="W28" s="16"/>
      <c r="X28" s="44"/>
      <c r="Y28" s="45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26"/>
      <c r="AN28" s="39"/>
      <c r="AO28" s="40"/>
      <c r="AP28" s="42"/>
      <c r="AQ28" s="37"/>
      <c r="AR28" s="38"/>
      <c r="AS28" s="177">
        <f>ROUND(L30*(1+AQ16),0)</f>
        <v>476</v>
      </c>
      <c r="AT28" s="29"/>
    </row>
    <row r="29" spans="1:46" s="147" customFormat="1" ht="17.100000000000001" customHeight="1" x14ac:dyDescent="0.15">
      <c r="A29" s="7">
        <v>16</v>
      </c>
      <c r="B29" s="8">
        <v>8266</v>
      </c>
      <c r="C29" s="9" t="s">
        <v>1118</v>
      </c>
      <c r="D29" s="242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125"/>
      <c r="P29" s="19"/>
      <c r="Q29" s="20"/>
      <c r="R29" s="20"/>
      <c r="S29" s="20"/>
      <c r="T29" s="31"/>
      <c r="U29" s="31"/>
      <c r="V29" s="117"/>
      <c r="W29" s="117"/>
      <c r="X29" s="117"/>
      <c r="Y29" s="122"/>
      <c r="Z29" s="43" t="s">
        <v>1707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2" t="s">
        <v>1706</v>
      </c>
      <c r="AN29" s="222">
        <v>1</v>
      </c>
      <c r="AO29" s="223"/>
      <c r="AP29" s="54"/>
      <c r="AQ29" s="27"/>
      <c r="AR29" s="48"/>
      <c r="AS29" s="178">
        <f>ROUND(ROUND(L30*AN29,0)*(1+AQ16),0)</f>
        <v>476</v>
      </c>
      <c r="AT29" s="29"/>
    </row>
    <row r="30" spans="1:46" s="147" customFormat="1" ht="17.100000000000001" customHeight="1" x14ac:dyDescent="0.15">
      <c r="A30" s="7">
        <v>16</v>
      </c>
      <c r="B30" s="8">
        <v>8267</v>
      </c>
      <c r="C30" s="9" t="s">
        <v>1712</v>
      </c>
      <c r="D30" s="55"/>
      <c r="E30" s="56"/>
      <c r="F30" s="56"/>
      <c r="G30" s="126"/>
      <c r="H30" s="127"/>
      <c r="I30" s="127"/>
      <c r="J30" s="127"/>
      <c r="K30" s="127"/>
      <c r="L30" s="221">
        <f>'移動支援(伴わない、単一日中)'!L30:M30</f>
        <v>381</v>
      </c>
      <c r="M30" s="221"/>
      <c r="N30" s="14" t="s">
        <v>62</v>
      </c>
      <c r="O30" s="18"/>
      <c r="P30" s="107" t="s">
        <v>205</v>
      </c>
      <c r="Q30" s="108"/>
      <c r="R30" s="108"/>
      <c r="S30" s="108"/>
      <c r="T30" s="108"/>
      <c r="U30" s="108"/>
      <c r="V30" s="109"/>
      <c r="W30" s="26" t="s">
        <v>1706</v>
      </c>
      <c r="X30" s="228">
        <v>0.7</v>
      </c>
      <c r="Y30" s="229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2"/>
      <c r="AN30" s="100"/>
      <c r="AO30" s="101"/>
      <c r="AP30" s="42"/>
      <c r="AQ30" s="37"/>
      <c r="AR30" s="38"/>
      <c r="AS30" s="178">
        <f>ROUND(ROUND(L30*X30,0)*(1+AQ16),0)</f>
        <v>334</v>
      </c>
      <c r="AT30" s="29"/>
    </row>
    <row r="31" spans="1:46" s="147" customFormat="1" ht="17.100000000000001" customHeight="1" x14ac:dyDescent="0.15">
      <c r="A31" s="7">
        <v>16</v>
      </c>
      <c r="B31" s="8">
        <v>9081</v>
      </c>
      <c r="C31" s="9" t="s">
        <v>1713</v>
      </c>
      <c r="D31" s="215" t="s">
        <v>1423</v>
      </c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15"/>
      <c r="P31" s="16"/>
      <c r="Q31" s="16"/>
      <c r="R31" s="16"/>
      <c r="S31" s="16"/>
      <c r="T31" s="28"/>
      <c r="U31" s="28"/>
      <c r="V31" s="140"/>
      <c r="W31" s="16"/>
      <c r="X31" s="44"/>
      <c r="Y31" s="45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26"/>
      <c r="AN31" s="39"/>
      <c r="AO31" s="40"/>
      <c r="AP31" s="42"/>
      <c r="AQ31" s="37"/>
      <c r="AR31" s="38"/>
      <c r="AS31" s="177">
        <f>ROUND(L33*(1+AQ16),0)</f>
        <v>520</v>
      </c>
      <c r="AT31" s="29"/>
    </row>
    <row r="32" spans="1:46" s="147" customFormat="1" ht="17.100000000000001" customHeight="1" x14ac:dyDescent="0.15">
      <c r="A32" s="7">
        <v>16</v>
      </c>
      <c r="B32" s="8">
        <v>9082</v>
      </c>
      <c r="C32" s="9" t="s">
        <v>1422</v>
      </c>
      <c r="D32" s="242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125"/>
      <c r="P32" s="19"/>
      <c r="Q32" s="20"/>
      <c r="R32" s="20"/>
      <c r="S32" s="20"/>
      <c r="T32" s="31"/>
      <c r="U32" s="31"/>
      <c r="V32" s="117"/>
      <c r="W32" s="117"/>
      <c r="X32" s="117"/>
      <c r="Y32" s="122"/>
      <c r="Z32" s="43" t="s">
        <v>1707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2" t="s">
        <v>1706</v>
      </c>
      <c r="AN32" s="222">
        <v>1</v>
      </c>
      <c r="AO32" s="223"/>
      <c r="AP32" s="54"/>
      <c r="AQ32" s="27"/>
      <c r="AR32" s="48"/>
      <c r="AS32" s="178">
        <f>ROUND(ROUND(L33*AN32,0)*(1+AQ16),0)</f>
        <v>520</v>
      </c>
      <c r="AT32" s="29"/>
    </row>
    <row r="33" spans="1:47" s="147" customFormat="1" ht="17.100000000000001" customHeight="1" x14ac:dyDescent="0.15">
      <c r="A33" s="7">
        <v>16</v>
      </c>
      <c r="B33" s="8">
        <v>9083</v>
      </c>
      <c r="C33" s="9" t="s">
        <v>1714</v>
      </c>
      <c r="D33" s="57"/>
      <c r="E33" s="58"/>
      <c r="F33" s="58"/>
      <c r="G33" s="128"/>
      <c r="H33" s="129"/>
      <c r="I33" s="129"/>
      <c r="J33" s="129"/>
      <c r="K33" s="129"/>
      <c r="L33" s="230">
        <f>'移動支援(伴わない、単一日中)'!L33:M33</f>
        <v>416</v>
      </c>
      <c r="M33" s="230"/>
      <c r="N33" s="20" t="s">
        <v>62</v>
      </c>
      <c r="O33" s="21"/>
      <c r="P33" s="107" t="s">
        <v>205</v>
      </c>
      <c r="Q33" s="108"/>
      <c r="R33" s="108"/>
      <c r="S33" s="108"/>
      <c r="T33" s="108"/>
      <c r="U33" s="108"/>
      <c r="V33" s="109"/>
      <c r="W33" s="26" t="s">
        <v>1706</v>
      </c>
      <c r="X33" s="228">
        <v>0.7</v>
      </c>
      <c r="Y33" s="229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2"/>
      <c r="AN33" s="100"/>
      <c r="AO33" s="101"/>
      <c r="AP33" s="110"/>
      <c r="AQ33" s="100"/>
      <c r="AR33" s="101"/>
      <c r="AS33" s="178">
        <f>ROUND(ROUND(L33*X33,0)*(1+AQ16),0)</f>
        <v>364</v>
      </c>
      <c r="AT33" s="41"/>
    </row>
    <row r="34" spans="1:47" ht="17.100000000000001" customHeight="1" x14ac:dyDescent="0.15">
      <c r="A34" s="1"/>
    </row>
    <row r="35" spans="1:47" ht="17.100000000000001" customHeight="1" x14ac:dyDescent="0.15">
      <c r="A35" s="1"/>
    </row>
    <row r="36" spans="1:47" ht="17.100000000000001" customHeight="1" x14ac:dyDescent="0.15">
      <c r="A36" s="1"/>
      <c r="B36" s="1" t="s">
        <v>1448</v>
      </c>
    </row>
    <row r="37" spans="1:47" s="147" customFormat="1" ht="17.100000000000001" customHeight="1" x14ac:dyDescent="0.15">
      <c r="A37" s="2" t="s">
        <v>1715</v>
      </c>
      <c r="B37" s="143"/>
      <c r="C37" s="11" t="s">
        <v>55</v>
      </c>
      <c r="D37" s="144"/>
      <c r="E37" s="140"/>
      <c r="F37" s="140"/>
      <c r="G37" s="140"/>
      <c r="H37" s="140"/>
      <c r="I37" s="140"/>
      <c r="J37" s="140"/>
      <c r="K37" s="16"/>
      <c r="L37" s="16"/>
      <c r="M37" s="16"/>
      <c r="N37" s="16"/>
      <c r="O37" s="16"/>
      <c r="P37" s="16"/>
      <c r="Q37" s="140"/>
      <c r="R37" s="140"/>
      <c r="S37" s="140"/>
      <c r="T37" s="12"/>
      <c r="U37" s="145"/>
      <c r="V37" s="145"/>
      <c r="W37" s="140"/>
      <c r="X37" s="146" t="s">
        <v>1716</v>
      </c>
      <c r="Y37" s="145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3" t="s">
        <v>56</v>
      </c>
      <c r="AT37" s="3" t="s">
        <v>57</v>
      </c>
      <c r="AU37" s="116"/>
    </row>
    <row r="38" spans="1:47" s="147" customFormat="1" ht="17.100000000000001" customHeight="1" x14ac:dyDescent="0.15">
      <c r="A38" s="4" t="s">
        <v>58</v>
      </c>
      <c r="B38" s="5" t="s">
        <v>59</v>
      </c>
      <c r="C38" s="21"/>
      <c r="D38" s="119"/>
      <c r="E38" s="117"/>
      <c r="F38" s="117"/>
      <c r="G38" s="117"/>
      <c r="H38" s="117"/>
      <c r="I38" s="117"/>
      <c r="J38" s="117"/>
      <c r="K38" s="20"/>
      <c r="L38" s="20"/>
      <c r="M38" s="20"/>
      <c r="N38" s="20"/>
      <c r="O38" s="20"/>
      <c r="P38" s="20"/>
      <c r="Q38" s="117"/>
      <c r="R38" s="117"/>
      <c r="S38" s="117"/>
      <c r="T38" s="117"/>
      <c r="U38" s="148"/>
      <c r="V38" s="148"/>
      <c r="W38" s="117"/>
      <c r="X38" s="148"/>
      <c r="Y38" s="148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6" t="s">
        <v>60</v>
      </c>
      <c r="AT38" s="6" t="s">
        <v>61</v>
      </c>
      <c r="AU38" s="116"/>
    </row>
    <row r="39" spans="1:47" s="147" customFormat="1" ht="17.100000000000001" customHeight="1" x14ac:dyDescent="0.15">
      <c r="A39" s="7">
        <v>16</v>
      </c>
      <c r="B39" s="8">
        <v>8270</v>
      </c>
      <c r="C39" s="9" t="s">
        <v>646</v>
      </c>
      <c r="D39" s="215" t="s">
        <v>903</v>
      </c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15"/>
      <c r="P39" s="16"/>
      <c r="Q39" s="16"/>
      <c r="R39" s="16"/>
      <c r="S39" s="16"/>
      <c r="T39" s="28"/>
      <c r="U39" s="28"/>
      <c r="V39" s="140"/>
      <c r="W39" s="16"/>
      <c r="X39" s="44"/>
      <c r="Y39" s="45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26"/>
      <c r="AN39" s="39"/>
      <c r="AO39" s="40"/>
      <c r="AP39" s="53"/>
      <c r="AQ39" s="46"/>
      <c r="AR39" s="52"/>
      <c r="AS39" s="177">
        <f>ROUND(L41*(1+AQ48),0)</f>
        <v>133</v>
      </c>
      <c r="AT39" s="49" t="s">
        <v>1482</v>
      </c>
    </row>
    <row r="40" spans="1:47" s="147" customFormat="1" ht="17.100000000000001" customHeight="1" x14ac:dyDescent="0.15">
      <c r="A40" s="7">
        <v>16</v>
      </c>
      <c r="B40" s="8">
        <v>8271</v>
      </c>
      <c r="C40" s="9" t="s">
        <v>647</v>
      </c>
      <c r="D40" s="232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125"/>
      <c r="P40" s="19"/>
      <c r="Q40" s="20"/>
      <c r="R40" s="20"/>
      <c r="S40" s="20"/>
      <c r="T40" s="31"/>
      <c r="U40" s="31"/>
      <c r="V40" s="117"/>
      <c r="W40" s="117"/>
      <c r="X40" s="117"/>
      <c r="Y40" s="122"/>
      <c r="Z40" s="43" t="s">
        <v>1483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2" t="s">
        <v>1484</v>
      </c>
      <c r="AN40" s="222">
        <v>1</v>
      </c>
      <c r="AO40" s="223"/>
      <c r="AP40" s="54"/>
      <c r="AQ40" s="27"/>
      <c r="AR40" s="48"/>
      <c r="AS40" s="177">
        <f>ROUND(ROUND(L41*AN40,0)*(1+AQ48),0)</f>
        <v>133</v>
      </c>
      <c r="AT40" s="29"/>
    </row>
    <row r="41" spans="1:47" s="147" customFormat="1" ht="17.100000000000001" customHeight="1" x14ac:dyDescent="0.15">
      <c r="A41" s="7">
        <v>16</v>
      </c>
      <c r="B41" s="8">
        <v>8272</v>
      </c>
      <c r="C41" s="9" t="s">
        <v>1717</v>
      </c>
      <c r="D41" s="55"/>
      <c r="E41" s="56"/>
      <c r="F41" s="56"/>
      <c r="G41" s="126"/>
      <c r="H41" s="127"/>
      <c r="I41" s="127"/>
      <c r="J41" s="127"/>
      <c r="K41" s="127"/>
      <c r="L41" s="221">
        <f>'移動支援(伴わない、単一日中)'!L9:M9</f>
        <v>106</v>
      </c>
      <c r="M41" s="221"/>
      <c r="N41" s="14" t="s">
        <v>62</v>
      </c>
      <c r="O41" s="18"/>
      <c r="P41" s="90" t="s">
        <v>205</v>
      </c>
      <c r="Q41" s="91"/>
      <c r="R41" s="91"/>
      <c r="S41" s="91"/>
      <c r="T41" s="91"/>
      <c r="U41" s="91"/>
      <c r="V41" s="33"/>
      <c r="W41" s="24" t="s">
        <v>1484</v>
      </c>
      <c r="X41" s="219">
        <v>0.7</v>
      </c>
      <c r="Y41" s="220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26"/>
      <c r="AN41" s="39"/>
      <c r="AO41" s="40"/>
      <c r="AP41" s="42"/>
      <c r="AQ41" s="37"/>
      <c r="AR41" s="38"/>
      <c r="AS41" s="177">
        <f>ROUND(ROUND(L41*X41,0)*(1+AQ48),0)</f>
        <v>93</v>
      </c>
      <c r="AT41" s="29"/>
    </row>
    <row r="42" spans="1:47" s="147" customFormat="1" ht="17.100000000000001" customHeight="1" x14ac:dyDescent="0.15">
      <c r="A42" s="7">
        <v>16</v>
      </c>
      <c r="B42" s="8">
        <v>8274</v>
      </c>
      <c r="C42" s="9" t="s">
        <v>1718</v>
      </c>
      <c r="D42" s="215" t="s">
        <v>1911</v>
      </c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15"/>
      <c r="P42" s="16"/>
      <c r="Q42" s="16"/>
      <c r="R42" s="16"/>
      <c r="S42" s="16"/>
      <c r="T42" s="28"/>
      <c r="U42" s="28"/>
      <c r="V42" s="140"/>
      <c r="W42" s="16"/>
      <c r="X42" s="44"/>
      <c r="Y42" s="45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26"/>
      <c r="AN42" s="39"/>
      <c r="AO42" s="40"/>
      <c r="AP42" s="42"/>
      <c r="AQ42" s="37"/>
      <c r="AR42" s="38"/>
      <c r="AS42" s="177">
        <f>ROUND(L44*(1+AQ48),0)</f>
        <v>191</v>
      </c>
      <c r="AT42" s="29"/>
    </row>
    <row r="43" spans="1:47" s="147" customFormat="1" ht="17.100000000000001" customHeight="1" x14ac:dyDescent="0.15">
      <c r="A43" s="7">
        <v>16</v>
      </c>
      <c r="B43" s="8">
        <v>8275</v>
      </c>
      <c r="C43" s="9" t="s">
        <v>1124</v>
      </c>
      <c r="D43" s="242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125"/>
      <c r="P43" s="19"/>
      <c r="Q43" s="20"/>
      <c r="R43" s="20"/>
      <c r="S43" s="20"/>
      <c r="T43" s="31"/>
      <c r="U43" s="31"/>
      <c r="V43" s="117"/>
      <c r="W43" s="117"/>
      <c r="X43" s="117"/>
      <c r="Y43" s="122"/>
      <c r="Z43" s="43" t="s">
        <v>1483</v>
      </c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2" t="s">
        <v>1484</v>
      </c>
      <c r="AN43" s="228">
        <v>1</v>
      </c>
      <c r="AO43" s="229"/>
      <c r="AP43" s="54"/>
      <c r="AQ43" s="27"/>
      <c r="AR43" s="48"/>
      <c r="AS43" s="177">
        <f>ROUND(ROUND(L44*AN43,0)*(1+AQ48),0)</f>
        <v>191</v>
      </c>
      <c r="AT43" s="29"/>
    </row>
    <row r="44" spans="1:47" s="147" customFormat="1" ht="17.100000000000001" customHeight="1" x14ac:dyDescent="0.15">
      <c r="A44" s="7">
        <v>16</v>
      </c>
      <c r="B44" s="8">
        <v>8276</v>
      </c>
      <c r="C44" s="9" t="s">
        <v>1719</v>
      </c>
      <c r="D44" s="55"/>
      <c r="E44" s="56"/>
      <c r="F44" s="56"/>
      <c r="G44" s="126"/>
      <c r="H44" s="127"/>
      <c r="I44" s="127"/>
      <c r="J44" s="127"/>
      <c r="K44" s="127"/>
      <c r="L44" s="221">
        <f>'移動支援(伴わない、単一日中)'!L12:M12</f>
        <v>153</v>
      </c>
      <c r="M44" s="221"/>
      <c r="N44" s="14" t="s">
        <v>62</v>
      </c>
      <c r="O44" s="18"/>
      <c r="P44" s="90" t="s">
        <v>205</v>
      </c>
      <c r="Q44" s="91"/>
      <c r="R44" s="91"/>
      <c r="S44" s="91"/>
      <c r="T44" s="91"/>
      <c r="U44" s="91"/>
      <c r="V44" s="33"/>
      <c r="W44" s="24" t="s">
        <v>1484</v>
      </c>
      <c r="X44" s="228">
        <v>0.7</v>
      </c>
      <c r="Y44" s="229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26"/>
      <c r="AN44" s="39"/>
      <c r="AO44" s="40"/>
      <c r="AP44" s="42"/>
      <c r="AQ44" s="37"/>
      <c r="AR44" s="38"/>
      <c r="AS44" s="177">
        <f>ROUND(ROUND(L44*X44,0)*(1+AQ48),0)</f>
        <v>134</v>
      </c>
      <c r="AT44" s="29"/>
    </row>
    <row r="45" spans="1:47" s="147" customFormat="1" ht="17.100000000000001" customHeight="1" x14ac:dyDescent="0.15">
      <c r="A45" s="7">
        <v>16</v>
      </c>
      <c r="B45" s="8">
        <v>8277</v>
      </c>
      <c r="C45" s="9" t="s">
        <v>648</v>
      </c>
      <c r="D45" s="215" t="s">
        <v>1132</v>
      </c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15"/>
      <c r="P45" s="16"/>
      <c r="Q45" s="16"/>
      <c r="R45" s="16"/>
      <c r="S45" s="16"/>
      <c r="T45" s="28"/>
      <c r="U45" s="28"/>
      <c r="V45" s="140"/>
      <c r="W45" s="16"/>
      <c r="X45" s="44"/>
      <c r="Y45" s="45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26"/>
      <c r="AN45" s="39"/>
      <c r="AO45" s="40"/>
      <c r="AP45" s="237" t="s">
        <v>519</v>
      </c>
      <c r="AQ45" s="238"/>
      <c r="AR45" s="239"/>
      <c r="AS45" s="177">
        <f>ROUND(L47*(1+AQ48),0)</f>
        <v>246</v>
      </c>
      <c r="AT45" s="29"/>
    </row>
    <row r="46" spans="1:47" s="147" customFormat="1" ht="17.100000000000001" customHeight="1" x14ac:dyDescent="0.15">
      <c r="A46" s="7">
        <v>16</v>
      </c>
      <c r="B46" s="8">
        <v>8278</v>
      </c>
      <c r="C46" s="9" t="s">
        <v>649</v>
      </c>
      <c r="D46" s="242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125"/>
      <c r="P46" s="19"/>
      <c r="Q46" s="20"/>
      <c r="R46" s="20"/>
      <c r="S46" s="20"/>
      <c r="T46" s="31"/>
      <c r="U46" s="31"/>
      <c r="V46" s="117"/>
      <c r="W46" s="117"/>
      <c r="X46" s="117"/>
      <c r="Y46" s="122"/>
      <c r="Z46" s="43" t="s">
        <v>1483</v>
      </c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2" t="s">
        <v>1484</v>
      </c>
      <c r="AN46" s="222">
        <v>1</v>
      </c>
      <c r="AO46" s="223"/>
      <c r="AP46" s="237"/>
      <c r="AQ46" s="238"/>
      <c r="AR46" s="239"/>
      <c r="AS46" s="177">
        <f>ROUND(ROUND(L47*AN46,0)*(1+AQ48),0)</f>
        <v>246</v>
      </c>
      <c r="AT46" s="29"/>
    </row>
    <row r="47" spans="1:47" s="147" customFormat="1" ht="17.100000000000001" customHeight="1" x14ac:dyDescent="0.15">
      <c r="A47" s="7">
        <v>16</v>
      </c>
      <c r="B47" s="8">
        <v>8279</v>
      </c>
      <c r="C47" s="9" t="s">
        <v>1720</v>
      </c>
      <c r="D47" s="55"/>
      <c r="E47" s="56"/>
      <c r="F47" s="56"/>
      <c r="G47" s="126"/>
      <c r="H47" s="127"/>
      <c r="I47" s="127"/>
      <c r="J47" s="127"/>
      <c r="K47" s="127"/>
      <c r="L47" s="221">
        <f>'移動支援(伴わない、単一日中)'!L15:M15</f>
        <v>197</v>
      </c>
      <c r="M47" s="221"/>
      <c r="N47" s="14" t="s">
        <v>62</v>
      </c>
      <c r="O47" s="18"/>
      <c r="P47" s="90" t="s">
        <v>205</v>
      </c>
      <c r="Q47" s="91"/>
      <c r="R47" s="91"/>
      <c r="S47" s="91"/>
      <c r="T47" s="91"/>
      <c r="U47" s="91"/>
      <c r="V47" s="33"/>
      <c r="W47" s="24" t="s">
        <v>1484</v>
      </c>
      <c r="X47" s="219">
        <v>0.7</v>
      </c>
      <c r="Y47" s="220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26"/>
      <c r="AN47" s="39"/>
      <c r="AO47" s="40"/>
      <c r="AP47" s="237"/>
      <c r="AQ47" s="238"/>
      <c r="AR47" s="239"/>
      <c r="AS47" s="177">
        <f>ROUND(ROUND(L47*X47,0)*(1+AQ48),0)</f>
        <v>173</v>
      </c>
      <c r="AT47" s="29"/>
    </row>
    <row r="48" spans="1:47" s="147" customFormat="1" ht="17.100000000000001" customHeight="1" x14ac:dyDescent="0.15">
      <c r="A48" s="7">
        <v>16</v>
      </c>
      <c r="B48" s="8">
        <v>8281</v>
      </c>
      <c r="C48" s="9" t="s">
        <v>1721</v>
      </c>
      <c r="D48" s="215" t="s">
        <v>1133</v>
      </c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15"/>
      <c r="P48" s="16"/>
      <c r="Q48" s="16"/>
      <c r="R48" s="16"/>
      <c r="S48" s="16"/>
      <c r="T48" s="28"/>
      <c r="U48" s="28"/>
      <c r="V48" s="140"/>
      <c r="W48" s="16"/>
      <c r="X48" s="44"/>
      <c r="Y48" s="45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26"/>
      <c r="AN48" s="39"/>
      <c r="AO48" s="40"/>
      <c r="AP48" s="36" t="s">
        <v>1484</v>
      </c>
      <c r="AQ48" s="219">
        <v>0.25</v>
      </c>
      <c r="AR48" s="220"/>
      <c r="AS48" s="177">
        <f>ROUND(L50*(1+AQ48),0)</f>
        <v>299</v>
      </c>
      <c r="AT48" s="29"/>
    </row>
    <row r="49" spans="1:46" s="147" customFormat="1" ht="17.100000000000001" customHeight="1" x14ac:dyDescent="0.15">
      <c r="A49" s="7">
        <v>16</v>
      </c>
      <c r="B49" s="8">
        <v>8282</v>
      </c>
      <c r="C49" s="9" t="s">
        <v>1125</v>
      </c>
      <c r="D49" s="242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125"/>
      <c r="P49" s="19"/>
      <c r="Q49" s="20"/>
      <c r="R49" s="20"/>
      <c r="S49" s="20"/>
      <c r="T49" s="31"/>
      <c r="U49" s="31"/>
      <c r="V49" s="117"/>
      <c r="W49" s="117"/>
      <c r="X49" s="117"/>
      <c r="Y49" s="122"/>
      <c r="Z49" s="43" t="s">
        <v>1483</v>
      </c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2" t="s">
        <v>1484</v>
      </c>
      <c r="AN49" s="222">
        <v>1</v>
      </c>
      <c r="AO49" s="223"/>
      <c r="AR49" s="66" t="s">
        <v>516</v>
      </c>
      <c r="AS49" s="177">
        <f>ROUND(ROUND(L50*AN49,0)*(1+AQ48),0)</f>
        <v>299</v>
      </c>
      <c r="AT49" s="29"/>
    </row>
    <row r="50" spans="1:46" s="147" customFormat="1" ht="17.100000000000001" customHeight="1" x14ac:dyDescent="0.15">
      <c r="A50" s="7">
        <v>16</v>
      </c>
      <c r="B50" s="8">
        <v>8283</v>
      </c>
      <c r="C50" s="9" t="s">
        <v>1722</v>
      </c>
      <c r="D50" s="55"/>
      <c r="E50" s="56"/>
      <c r="F50" s="56"/>
      <c r="G50" s="126"/>
      <c r="H50" s="127"/>
      <c r="I50" s="127"/>
      <c r="J50" s="127"/>
      <c r="K50" s="127"/>
      <c r="L50" s="221">
        <f>'移動支援(伴わない、単一日中)'!L18:M18</f>
        <v>239</v>
      </c>
      <c r="M50" s="221"/>
      <c r="N50" s="14" t="s">
        <v>62</v>
      </c>
      <c r="O50" s="18"/>
      <c r="P50" s="90" t="s">
        <v>205</v>
      </c>
      <c r="Q50" s="91"/>
      <c r="R50" s="91"/>
      <c r="S50" s="91"/>
      <c r="T50" s="91"/>
      <c r="U50" s="91"/>
      <c r="V50" s="33"/>
      <c r="W50" s="24" t="s">
        <v>1484</v>
      </c>
      <c r="X50" s="219">
        <v>0.7</v>
      </c>
      <c r="Y50" s="220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26"/>
      <c r="AN50" s="39"/>
      <c r="AO50" s="40"/>
      <c r="AS50" s="177">
        <f>ROUND(ROUND(L50*X50,0)*(1+AQ48),0)</f>
        <v>209</v>
      </c>
      <c r="AT50" s="29"/>
    </row>
    <row r="51" spans="1:46" s="147" customFormat="1" ht="17.100000000000001" customHeight="1" x14ac:dyDescent="0.15">
      <c r="A51" s="7">
        <v>16</v>
      </c>
      <c r="B51" s="8">
        <v>8284</v>
      </c>
      <c r="C51" s="9" t="s">
        <v>650</v>
      </c>
      <c r="D51" s="215" t="s">
        <v>1912</v>
      </c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15"/>
      <c r="P51" s="16"/>
      <c r="Q51" s="16"/>
      <c r="R51" s="16"/>
      <c r="S51" s="16"/>
      <c r="T51" s="28"/>
      <c r="U51" s="28"/>
      <c r="V51" s="140"/>
      <c r="W51" s="16"/>
      <c r="X51" s="44"/>
      <c r="Y51" s="45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26"/>
      <c r="AN51" s="39"/>
      <c r="AO51" s="40"/>
      <c r="AP51" s="36"/>
      <c r="AQ51" s="219"/>
      <c r="AR51" s="220"/>
      <c r="AS51" s="177">
        <f>ROUND(L53*(1+AQ48),0)</f>
        <v>344</v>
      </c>
      <c r="AT51" s="29"/>
    </row>
    <row r="52" spans="1:46" s="147" customFormat="1" ht="17.100000000000001" customHeight="1" x14ac:dyDescent="0.15">
      <c r="A52" s="7">
        <v>16</v>
      </c>
      <c r="B52" s="8">
        <v>8285</v>
      </c>
      <c r="C52" s="9" t="s">
        <v>651</v>
      </c>
      <c r="D52" s="242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125"/>
      <c r="P52" s="19"/>
      <c r="Q52" s="20"/>
      <c r="R52" s="20"/>
      <c r="S52" s="20"/>
      <c r="T52" s="31"/>
      <c r="U52" s="31"/>
      <c r="V52" s="117"/>
      <c r="W52" s="117"/>
      <c r="X52" s="117"/>
      <c r="Y52" s="122"/>
      <c r="Z52" s="43" t="s">
        <v>1483</v>
      </c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2" t="s">
        <v>1484</v>
      </c>
      <c r="AN52" s="222">
        <v>1</v>
      </c>
      <c r="AO52" s="223"/>
      <c r="AR52" s="66"/>
      <c r="AS52" s="177">
        <f>ROUND(ROUND(L53*AN52,0)*(1+AQ48),0)</f>
        <v>344</v>
      </c>
      <c r="AT52" s="29"/>
    </row>
    <row r="53" spans="1:46" s="147" customFormat="1" ht="17.100000000000001" customHeight="1" x14ac:dyDescent="0.15">
      <c r="A53" s="7">
        <v>16</v>
      </c>
      <c r="B53" s="8">
        <v>8286</v>
      </c>
      <c r="C53" s="9" t="s">
        <v>1723</v>
      </c>
      <c r="D53" s="55"/>
      <c r="E53" s="56"/>
      <c r="F53" s="56"/>
      <c r="G53" s="126"/>
      <c r="H53" s="127"/>
      <c r="I53" s="127"/>
      <c r="J53" s="127"/>
      <c r="K53" s="127"/>
      <c r="L53" s="221">
        <f>'移動支援(伴わない、単一日中)'!L21:M21</f>
        <v>275</v>
      </c>
      <c r="M53" s="221"/>
      <c r="N53" s="14" t="s">
        <v>62</v>
      </c>
      <c r="O53" s="18"/>
      <c r="P53" s="90" t="s">
        <v>205</v>
      </c>
      <c r="Q53" s="91"/>
      <c r="R53" s="91"/>
      <c r="S53" s="91"/>
      <c r="T53" s="91"/>
      <c r="U53" s="91"/>
      <c r="V53" s="33"/>
      <c r="W53" s="24" t="s">
        <v>1484</v>
      </c>
      <c r="X53" s="219">
        <v>0.7</v>
      </c>
      <c r="Y53" s="220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26"/>
      <c r="AN53" s="39"/>
      <c r="AO53" s="40"/>
      <c r="AS53" s="177">
        <f>ROUND(ROUND(L53*X53,0)*(1+AQ48),0)</f>
        <v>241</v>
      </c>
      <c r="AT53" s="29"/>
    </row>
    <row r="54" spans="1:46" s="147" customFormat="1" ht="17.100000000000001" customHeight="1" x14ac:dyDescent="0.15">
      <c r="A54" s="7">
        <v>16</v>
      </c>
      <c r="B54" s="8">
        <v>8288</v>
      </c>
      <c r="C54" s="9" t="s">
        <v>1724</v>
      </c>
      <c r="D54" s="215" t="s">
        <v>1913</v>
      </c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15"/>
      <c r="P54" s="16"/>
      <c r="Q54" s="16"/>
      <c r="R54" s="16"/>
      <c r="S54" s="16"/>
      <c r="T54" s="28"/>
      <c r="U54" s="28"/>
      <c r="V54" s="140"/>
      <c r="W54" s="16"/>
      <c r="X54" s="44"/>
      <c r="Y54" s="45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26"/>
      <c r="AN54" s="39"/>
      <c r="AO54" s="40"/>
      <c r="AP54" s="36"/>
      <c r="AQ54" s="219"/>
      <c r="AR54" s="220"/>
      <c r="AS54" s="177">
        <f>ROUND(L56*(1+AQ48),0)</f>
        <v>389</v>
      </c>
      <c r="AT54" s="29"/>
    </row>
    <row r="55" spans="1:46" s="147" customFormat="1" ht="17.100000000000001" customHeight="1" x14ac:dyDescent="0.15">
      <c r="A55" s="7">
        <v>16</v>
      </c>
      <c r="B55" s="8">
        <v>8289</v>
      </c>
      <c r="C55" s="9" t="s">
        <v>1126</v>
      </c>
      <c r="D55" s="242"/>
      <c r="E55" s="243"/>
      <c r="F55" s="243"/>
      <c r="G55" s="243"/>
      <c r="H55" s="243"/>
      <c r="I55" s="243"/>
      <c r="J55" s="243"/>
      <c r="K55" s="243"/>
      <c r="L55" s="243"/>
      <c r="M55" s="243"/>
      <c r="N55" s="243"/>
      <c r="O55" s="125"/>
      <c r="P55" s="19"/>
      <c r="Q55" s="20"/>
      <c r="R55" s="20"/>
      <c r="S55" s="20"/>
      <c r="T55" s="31"/>
      <c r="U55" s="31"/>
      <c r="V55" s="117"/>
      <c r="W55" s="117"/>
      <c r="X55" s="117"/>
      <c r="Y55" s="122"/>
      <c r="Z55" s="43" t="s">
        <v>1483</v>
      </c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2" t="s">
        <v>1484</v>
      </c>
      <c r="AN55" s="222">
        <v>1</v>
      </c>
      <c r="AO55" s="223"/>
      <c r="AR55" s="66"/>
      <c r="AS55" s="177">
        <f>ROUND(ROUND(L56*AN55,0)*(1+AQ48),0)</f>
        <v>389</v>
      </c>
      <c r="AT55" s="29"/>
    </row>
    <row r="56" spans="1:46" s="147" customFormat="1" ht="17.100000000000001" customHeight="1" x14ac:dyDescent="0.15">
      <c r="A56" s="7">
        <v>16</v>
      </c>
      <c r="B56" s="8">
        <v>8290</v>
      </c>
      <c r="C56" s="9" t="s">
        <v>1725</v>
      </c>
      <c r="D56" s="55"/>
      <c r="E56" s="56"/>
      <c r="F56" s="56"/>
      <c r="G56" s="126"/>
      <c r="H56" s="127"/>
      <c r="I56" s="127"/>
      <c r="J56" s="127"/>
      <c r="K56" s="127"/>
      <c r="L56" s="221">
        <f>'移動支援(伴わない、単一日中)'!L24:M24</f>
        <v>311</v>
      </c>
      <c r="M56" s="221"/>
      <c r="N56" s="14" t="s">
        <v>62</v>
      </c>
      <c r="O56" s="18"/>
      <c r="P56" s="90" t="s">
        <v>205</v>
      </c>
      <c r="Q56" s="91"/>
      <c r="R56" s="91"/>
      <c r="S56" s="91"/>
      <c r="T56" s="91"/>
      <c r="U56" s="91"/>
      <c r="V56" s="33"/>
      <c r="W56" s="24" t="s">
        <v>1484</v>
      </c>
      <c r="X56" s="219">
        <v>0.7</v>
      </c>
      <c r="Y56" s="220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26"/>
      <c r="AN56" s="39"/>
      <c r="AO56" s="40"/>
      <c r="AS56" s="177">
        <f>ROUND(ROUND(L56*X56,0)*(1+AQ48),0)</f>
        <v>273</v>
      </c>
      <c r="AT56" s="29"/>
    </row>
    <row r="57" spans="1:46" s="147" customFormat="1" ht="17.100000000000001" customHeight="1" x14ac:dyDescent="0.15">
      <c r="A57" s="7">
        <v>16</v>
      </c>
      <c r="B57" s="8">
        <v>8291</v>
      </c>
      <c r="C57" s="9" t="s">
        <v>652</v>
      </c>
      <c r="D57" s="215" t="s">
        <v>1914</v>
      </c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15"/>
      <c r="P57" s="16"/>
      <c r="Q57" s="16"/>
      <c r="R57" s="16"/>
      <c r="S57" s="16"/>
      <c r="T57" s="28"/>
      <c r="U57" s="28"/>
      <c r="V57" s="140"/>
      <c r="W57" s="16"/>
      <c r="X57" s="44"/>
      <c r="Y57" s="45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26"/>
      <c r="AN57" s="39"/>
      <c r="AO57" s="40"/>
      <c r="AR57" s="118"/>
      <c r="AS57" s="177">
        <f>ROUND(L59*(1+AQ48),0)</f>
        <v>433</v>
      </c>
      <c r="AT57" s="29"/>
    </row>
    <row r="58" spans="1:46" s="147" customFormat="1" ht="17.100000000000001" customHeight="1" x14ac:dyDescent="0.15">
      <c r="A58" s="7">
        <v>16</v>
      </c>
      <c r="B58" s="8">
        <v>8292</v>
      </c>
      <c r="C58" s="9" t="s">
        <v>653</v>
      </c>
      <c r="D58" s="242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125"/>
      <c r="P58" s="19"/>
      <c r="Q58" s="20"/>
      <c r="R58" s="20"/>
      <c r="S58" s="20"/>
      <c r="T58" s="31"/>
      <c r="U58" s="31"/>
      <c r="V58" s="117"/>
      <c r="W58" s="117"/>
      <c r="X58" s="117"/>
      <c r="Y58" s="122"/>
      <c r="Z58" s="43" t="s">
        <v>1483</v>
      </c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2" t="s">
        <v>1484</v>
      </c>
      <c r="AN58" s="222">
        <v>1</v>
      </c>
      <c r="AO58" s="223"/>
      <c r="AS58" s="177">
        <f>ROUND(ROUND(L59*AN58,0)*(1+AQ48),0)</f>
        <v>433</v>
      </c>
      <c r="AT58" s="29"/>
    </row>
    <row r="59" spans="1:46" s="147" customFormat="1" ht="17.100000000000001" customHeight="1" x14ac:dyDescent="0.15">
      <c r="A59" s="7">
        <v>16</v>
      </c>
      <c r="B59" s="8">
        <v>8293</v>
      </c>
      <c r="C59" s="9" t="s">
        <v>1726</v>
      </c>
      <c r="D59" s="55"/>
      <c r="E59" s="56"/>
      <c r="F59" s="56"/>
      <c r="G59" s="126"/>
      <c r="H59" s="127"/>
      <c r="I59" s="127"/>
      <c r="J59" s="127"/>
      <c r="K59" s="127"/>
      <c r="L59" s="221">
        <f>'移動支援(伴わない、単一日中)'!L27:M27</f>
        <v>346</v>
      </c>
      <c r="M59" s="221"/>
      <c r="N59" s="14" t="s">
        <v>62</v>
      </c>
      <c r="O59" s="18"/>
      <c r="P59" s="90" t="s">
        <v>205</v>
      </c>
      <c r="Q59" s="91"/>
      <c r="R59" s="91"/>
      <c r="S59" s="91"/>
      <c r="T59" s="91"/>
      <c r="U59" s="91"/>
      <c r="V59" s="33"/>
      <c r="W59" s="24" t="s">
        <v>1484</v>
      </c>
      <c r="X59" s="219">
        <v>0.7</v>
      </c>
      <c r="Y59" s="220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26"/>
      <c r="AN59" s="39"/>
      <c r="AO59" s="40"/>
      <c r="AP59" s="42"/>
      <c r="AQ59" s="37"/>
      <c r="AR59" s="38"/>
      <c r="AS59" s="177">
        <f>ROUND(ROUND(L59*X59,0)*(1+AQ48),0)</f>
        <v>303</v>
      </c>
      <c r="AT59" s="29"/>
    </row>
    <row r="60" spans="1:46" s="147" customFormat="1" ht="17.100000000000001" customHeight="1" x14ac:dyDescent="0.15">
      <c r="A60" s="7">
        <v>16</v>
      </c>
      <c r="B60" s="8">
        <v>8295</v>
      </c>
      <c r="C60" s="9" t="s">
        <v>1727</v>
      </c>
      <c r="D60" s="215" t="s">
        <v>1134</v>
      </c>
      <c r="E60" s="241"/>
      <c r="F60" s="241"/>
      <c r="G60" s="241"/>
      <c r="H60" s="241"/>
      <c r="I60" s="241"/>
      <c r="J60" s="241"/>
      <c r="K60" s="241"/>
      <c r="L60" s="241"/>
      <c r="M60" s="241"/>
      <c r="N60" s="241"/>
      <c r="O60" s="15"/>
      <c r="P60" s="16"/>
      <c r="Q60" s="16"/>
      <c r="R60" s="16"/>
      <c r="S60" s="16"/>
      <c r="T60" s="28"/>
      <c r="U60" s="28"/>
      <c r="V60" s="140"/>
      <c r="W60" s="16"/>
      <c r="X60" s="44"/>
      <c r="Y60" s="45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26"/>
      <c r="AN60" s="39"/>
      <c r="AO60" s="40"/>
      <c r="AP60" s="42"/>
      <c r="AQ60" s="37"/>
      <c r="AR60" s="38"/>
      <c r="AS60" s="177">
        <f>ROUND(L62*(1+AQ48),0)</f>
        <v>476</v>
      </c>
      <c r="AT60" s="29"/>
    </row>
    <row r="61" spans="1:46" s="147" customFormat="1" ht="17.100000000000001" customHeight="1" x14ac:dyDescent="0.15">
      <c r="A61" s="7">
        <v>16</v>
      </c>
      <c r="B61" s="8">
        <v>8296</v>
      </c>
      <c r="C61" s="9" t="s">
        <v>1127</v>
      </c>
      <c r="D61" s="242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125"/>
      <c r="P61" s="19"/>
      <c r="Q61" s="20"/>
      <c r="R61" s="20"/>
      <c r="S61" s="20"/>
      <c r="T61" s="31"/>
      <c r="U61" s="31"/>
      <c r="V61" s="117"/>
      <c r="W61" s="117"/>
      <c r="X61" s="117"/>
      <c r="Y61" s="122"/>
      <c r="Z61" s="43" t="s">
        <v>1483</v>
      </c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2" t="s">
        <v>1484</v>
      </c>
      <c r="AN61" s="222">
        <v>1</v>
      </c>
      <c r="AO61" s="223"/>
      <c r="AP61" s="54"/>
      <c r="AQ61" s="27"/>
      <c r="AR61" s="48"/>
      <c r="AS61" s="177">
        <f>ROUND(ROUND(L62*AN61,0)*(1+AQ48),0)</f>
        <v>476</v>
      </c>
      <c r="AT61" s="29"/>
    </row>
    <row r="62" spans="1:46" s="147" customFormat="1" ht="17.100000000000001" customHeight="1" x14ac:dyDescent="0.15">
      <c r="A62" s="7">
        <v>16</v>
      </c>
      <c r="B62" s="8">
        <v>8297</v>
      </c>
      <c r="C62" s="9" t="s">
        <v>1728</v>
      </c>
      <c r="D62" s="55"/>
      <c r="E62" s="56"/>
      <c r="F62" s="56"/>
      <c r="G62" s="126"/>
      <c r="H62" s="127"/>
      <c r="I62" s="127"/>
      <c r="J62" s="127"/>
      <c r="K62" s="127"/>
      <c r="L62" s="221">
        <f>'移動支援(伴わない、単一日中)'!L30:M30</f>
        <v>381</v>
      </c>
      <c r="M62" s="221"/>
      <c r="N62" s="14" t="s">
        <v>62</v>
      </c>
      <c r="O62" s="18"/>
      <c r="P62" s="90" t="s">
        <v>205</v>
      </c>
      <c r="Q62" s="91"/>
      <c r="R62" s="91"/>
      <c r="S62" s="91"/>
      <c r="T62" s="91"/>
      <c r="U62" s="91"/>
      <c r="V62" s="33"/>
      <c r="W62" s="24" t="s">
        <v>1484</v>
      </c>
      <c r="X62" s="219">
        <v>0.7</v>
      </c>
      <c r="Y62" s="220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26"/>
      <c r="AN62" s="39"/>
      <c r="AO62" s="40"/>
      <c r="AP62" s="42"/>
      <c r="AQ62" s="37"/>
      <c r="AR62" s="38"/>
      <c r="AS62" s="177">
        <f>ROUND(ROUND(L62*X62,0)*(1+AQ48),0)</f>
        <v>334</v>
      </c>
      <c r="AT62" s="29"/>
    </row>
    <row r="63" spans="1:46" s="147" customFormat="1" ht="17.100000000000001" customHeight="1" x14ac:dyDescent="0.15">
      <c r="A63" s="7">
        <v>16</v>
      </c>
      <c r="B63" s="8">
        <v>8298</v>
      </c>
      <c r="C63" s="9" t="s">
        <v>654</v>
      </c>
      <c r="D63" s="215" t="s">
        <v>1915</v>
      </c>
      <c r="E63" s="241"/>
      <c r="F63" s="241"/>
      <c r="G63" s="241"/>
      <c r="H63" s="241"/>
      <c r="I63" s="241"/>
      <c r="J63" s="241"/>
      <c r="K63" s="241"/>
      <c r="L63" s="241"/>
      <c r="M63" s="241"/>
      <c r="N63" s="241"/>
      <c r="O63" s="15"/>
      <c r="P63" s="16"/>
      <c r="Q63" s="16"/>
      <c r="R63" s="16"/>
      <c r="S63" s="16"/>
      <c r="T63" s="28"/>
      <c r="U63" s="28"/>
      <c r="V63" s="140"/>
      <c r="W63" s="16"/>
      <c r="X63" s="44"/>
      <c r="Y63" s="45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26"/>
      <c r="AN63" s="39"/>
      <c r="AO63" s="40"/>
      <c r="AP63" s="42"/>
      <c r="AQ63" s="37"/>
      <c r="AR63" s="38"/>
      <c r="AS63" s="177">
        <f>ROUND(L65*(1+AQ48),0)</f>
        <v>520</v>
      </c>
      <c r="AT63" s="29"/>
    </row>
    <row r="64" spans="1:46" s="147" customFormat="1" ht="17.100000000000001" customHeight="1" x14ac:dyDescent="0.15">
      <c r="A64" s="7">
        <v>16</v>
      </c>
      <c r="B64" s="8">
        <v>8299</v>
      </c>
      <c r="C64" s="9" t="s">
        <v>655</v>
      </c>
      <c r="D64" s="242"/>
      <c r="E64" s="243"/>
      <c r="F64" s="243"/>
      <c r="G64" s="243"/>
      <c r="H64" s="243"/>
      <c r="I64" s="243"/>
      <c r="J64" s="243"/>
      <c r="K64" s="243"/>
      <c r="L64" s="243"/>
      <c r="M64" s="243"/>
      <c r="N64" s="243"/>
      <c r="O64" s="125"/>
      <c r="P64" s="19"/>
      <c r="Q64" s="20"/>
      <c r="R64" s="20"/>
      <c r="S64" s="20"/>
      <c r="T64" s="31"/>
      <c r="U64" s="31"/>
      <c r="V64" s="117"/>
      <c r="W64" s="117"/>
      <c r="X64" s="117"/>
      <c r="Y64" s="122"/>
      <c r="Z64" s="43" t="s">
        <v>1483</v>
      </c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2" t="s">
        <v>1484</v>
      </c>
      <c r="AN64" s="222">
        <v>1</v>
      </c>
      <c r="AO64" s="223"/>
      <c r="AP64" s="54"/>
      <c r="AQ64" s="27"/>
      <c r="AR64" s="48"/>
      <c r="AS64" s="177">
        <f>ROUND(ROUND(L65*AN64,0)*(1+AQ48),0)</f>
        <v>520</v>
      </c>
      <c r="AT64" s="29"/>
    </row>
    <row r="65" spans="1:46" s="147" customFormat="1" ht="17.100000000000001" customHeight="1" x14ac:dyDescent="0.15">
      <c r="A65" s="7">
        <v>16</v>
      </c>
      <c r="B65" s="8">
        <v>8300</v>
      </c>
      <c r="C65" s="9" t="s">
        <v>1729</v>
      </c>
      <c r="D65" s="55"/>
      <c r="E65" s="56"/>
      <c r="F65" s="56"/>
      <c r="G65" s="126"/>
      <c r="H65" s="127"/>
      <c r="I65" s="127"/>
      <c r="J65" s="127"/>
      <c r="K65" s="127"/>
      <c r="L65" s="221">
        <f>'移動支援(伴わない、単一日中)'!L33:M33</f>
        <v>416</v>
      </c>
      <c r="M65" s="221"/>
      <c r="N65" s="14" t="s">
        <v>62</v>
      </c>
      <c r="O65" s="18"/>
      <c r="P65" s="90" t="s">
        <v>205</v>
      </c>
      <c r="Q65" s="91"/>
      <c r="R65" s="91"/>
      <c r="S65" s="91"/>
      <c r="T65" s="91"/>
      <c r="U65" s="91"/>
      <c r="V65" s="33"/>
      <c r="W65" s="24" t="s">
        <v>1484</v>
      </c>
      <c r="X65" s="219">
        <v>0.7</v>
      </c>
      <c r="Y65" s="220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26"/>
      <c r="AN65" s="39"/>
      <c r="AO65" s="40"/>
      <c r="AP65" s="42"/>
      <c r="AQ65" s="37"/>
      <c r="AR65" s="38"/>
      <c r="AS65" s="177">
        <f>ROUND(ROUND(L65*X65,0)*(1+AQ48),0)</f>
        <v>364</v>
      </c>
      <c r="AT65" s="29"/>
    </row>
    <row r="66" spans="1:46" s="147" customFormat="1" ht="17.100000000000001" customHeight="1" x14ac:dyDescent="0.15">
      <c r="A66" s="7">
        <v>16</v>
      </c>
      <c r="B66" s="8">
        <v>8302</v>
      </c>
      <c r="C66" s="9" t="s">
        <v>1730</v>
      </c>
      <c r="D66" s="215" t="s">
        <v>1916</v>
      </c>
      <c r="E66" s="241"/>
      <c r="F66" s="241"/>
      <c r="G66" s="241"/>
      <c r="H66" s="241"/>
      <c r="I66" s="241"/>
      <c r="J66" s="241"/>
      <c r="K66" s="241"/>
      <c r="L66" s="241"/>
      <c r="M66" s="241"/>
      <c r="N66" s="241"/>
      <c r="O66" s="15"/>
      <c r="P66" s="16"/>
      <c r="Q66" s="16"/>
      <c r="R66" s="16"/>
      <c r="S66" s="16"/>
      <c r="T66" s="28"/>
      <c r="U66" s="28"/>
      <c r="V66" s="140"/>
      <c r="W66" s="16"/>
      <c r="X66" s="44"/>
      <c r="Y66" s="45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26"/>
      <c r="AN66" s="39"/>
      <c r="AO66" s="40"/>
      <c r="AP66" s="42"/>
      <c r="AQ66" s="37"/>
      <c r="AR66" s="38"/>
      <c r="AS66" s="177">
        <f>ROUND(L68*(1+AQ48),0)</f>
        <v>564</v>
      </c>
      <c r="AT66" s="29"/>
    </row>
    <row r="67" spans="1:46" s="147" customFormat="1" ht="17.100000000000001" customHeight="1" x14ac:dyDescent="0.15">
      <c r="A67" s="7">
        <v>16</v>
      </c>
      <c r="B67" s="8">
        <v>8303</v>
      </c>
      <c r="C67" s="9" t="s">
        <v>1128</v>
      </c>
      <c r="D67" s="242"/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125"/>
      <c r="P67" s="19"/>
      <c r="Q67" s="20"/>
      <c r="R67" s="20"/>
      <c r="S67" s="20"/>
      <c r="T67" s="31"/>
      <c r="U67" s="31"/>
      <c r="V67" s="117"/>
      <c r="W67" s="117"/>
      <c r="X67" s="117"/>
      <c r="Y67" s="122"/>
      <c r="Z67" s="43" t="s">
        <v>1483</v>
      </c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2" t="s">
        <v>1484</v>
      </c>
      <c r="AN67" s="222">
        <v>1</v>
      </c>
      <c r="AO67" s="223"/>
      <c r="AP67" s="54"/>
      <c r="AQ67" s="27"/>
      <c r="AR67" s="48"/>
      <c r="AS67" s="177">
        <f>ROUND(ROUND(L68*AN67,0)*(1+AQ48),0)</f>
        <v>564</v>
      </c>
      <c r="AT67" s="29"/>
    </row>
    <row r="68" spans="1:46" s="147" customFormat="1" ht="17.100000000000001" customHeight="1" x14ac:dyDescent="0.15">
      <c r="A68" s="7">
        <v>16</v>
      </c>
      <c r="B68" s="8">
        <v>8304</v>
      </c>
      <c r="C68" s="9" t="s">
        <v>1731</v>
      </c>
      <c r="D68" s="55"/>
      <c r="E68" s="56"/>
      <c r="F68" s="56"/>
      <c r="G68" s="126"/>
      <c r="H68" s="127"/>
      <c r="I68" s="127"/>
      <c r="J68" s="127"/>
      <c r="K68" s="127"/>
      <c r="L68" s="221">
        <f>'移動支援(伴わない、単一日中)'!L36:M36</f>
        <v>451</v>
      </c>
      <c r="M68" s="221"/>
      <c r="N68" s="14" t="s">
        <v>62</v>
      </c>
      <c r="O68" s="18"/>
      <c r="P68" s="90" t="s">
        <v>205</v>
      </c>
      <c r="Q68" s="91"/>
      <c r="R68" s="91"/>
      <c r="S68" s="91"/>
      <c r="T68" s="91"/>
      <c r="U68" s="91"/>
      <c r="V68" s="33"/>
      <c r="W68" s="24" t="s">
        <v>1484</v>
      </c>
      <c r="X68" s="219">
        <v>0.7</v>
      </c>
      <c r="Y68" s="220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26"/>
      <c r="AN68" s="39"/>
      <c r="AO68" s="40"/>
      <c r="AP68" s="42"/>
      <c r="AQ68" s="37"/>
      <c r="AR68" s="38"/>
      <c r="AS68" s="177">
        <f>ROUND(ROUND(L68*X68,0)*(1+AQ48),0)</f>
        <v>395</v>
      </c>
      <c r="AT68" s="29"/>
    </row>
    <row r="69" spans="1:46" s="147" customFormat="1" ht="17.100000000000001" customHeight="1" x14ac:dyDescent="0.15">
      <c r="A69" s="7">
        <v>16</v>
      </c>
      <c r="B69" s="8">
        <v>8305</v>
      </c>
      <c r="C69" s="9" t="s">
        <v>656</v>
      </c>
      <c r="D69" s="215" t="s">
        <v>1135</v>
      </c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15"/>
      <c r="P69" s="16"/>
      <c r="Q69" s="16"/>
      <c r="R69" s="16"/>
      <c r="S69" s="16"/>
      <c r="T69" s="28"/>
      <c r="U69" s="28"/>
      <c r="V69" s="140"/>
      <c r="W69" s="16"/>
      <c r="X69" s="44"/>
      <c r="Y69" s="45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36"/>
      <c r="AQ69" s="37"/>
      <c r="AR69" s="38"/>
      <c r="AS69" s="177">
        <f>ROUND(L71*(1+AQ48),0)</f>
        <v>608</v>
      </c>
      <c r="AT69" s="29"/>
    </row>
    <row r="70" spans="1:46" s="147" customFormat="1" ht="17.100000000000001" customHeight="1" x14ac:dyDescent="0.15">
      <c r="A70" s="7">
        <v>16</v>
      </c>
      <c r="B70" s="8">
        <v>8306</v>
      </c>
      <c r="C70" s="9" t="s">
        <v>657</v>
      </c>
      <c r="D70" s="242"/>
      <c r="E70" s="243"/>
      <c r="F70" s="243"/>
      <c r="G70" s="243"/>
      <c r="H70" s="243"/>
      <c r="I70" s="243"/>
      <c r="J70" s="243"/>
      <c r="K70" s="243"/>
      <c r="L70" s="243"/>
      <c r="M70" s="243"/>
      <c r="N70" s="243"/>
      <c r="O70" s="125"/>
      <c r="P70" s="19"/>
      <c r="Q70" s="20"/>
      <c r="R70" s="20"/>
      <c r="S70" s="20"/>
      <c r="T70" s="31"/>
      <c r="U70" s="31"/>
      <c r="V70" s="117"/>
      <c r="W70" s="117"/>
      <c r="X70" s="117"/>
      <c r="Y70" s="122"/>
      <c r="Z70" s="43" t="s">
        <v>1483</v>
      </c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2" t="s">
        <v>1484</v>
      </c>
      <c r="AN70" s="222">
        <v>1</v>
      </c>
      <c r="AO70" s="222"/>
      <c r="AP70" s="155"/>
      <c r="AQ70" s="116"/>
      <c r="AR70" s="118"/>
      <c r="AS70" s="177">
        <f>ROUND(ROUND(L71*AN70,0)*(1+AQ48),0)</f>
        <v>608</v>
      </c>
      <c r="AT70" s="29"/>
    </row>
    <row r="71" spans="1:46" s="147" customFormat="1" ht="17.100000000000001" customHeight="1" x14ac:dyDescent="0.15">
      <c r="A71" s="7">
        <v>16</v>
      </c>
      <c r="B71" s="8">
        <v>8307</v>
      </c>
      <c r="C71" s="9" t="s">
        <v>1732</v>
      </c>
      <c r="D71" s="55"/>
      <c r="E71" s="56"/>
      <c r="F71" s="56"/>
      <c r="G71" s="126"/>
      <c r="H71" s="127"/>
      <c r="I71" s="127"/>
      <c r="J71" s="127"/>
      <c r="K71" s="127"/>
      <c r="L71" s="221">
        <f>'移動支援(伴わない、単一日中)'!L39:M39</f>
        <v>486</v>
      </c>
      <c r="M71" s="221"/>
      <c r="N71" s="14" t="s">
        <v>62</v>
      </c>
      <c r="O71" s="18"/>
      <c r="P71" s="90" t="s">
        <v>205</v>
      </c>
      <c r="Q71" s="91"/>
      <c r="R71" s="91"/>
      <c r="S71" s="91"/>
      <c r="T71" s="91"/>
      <c r="U71" s="91"/>
      <c r="V71" s="33"/>
      <c r="W71" s="24" t="s">
        <v>1484</v>
      </c>
      <c r="X71" s="219">
        <v>0.7</v>
      </c>
      <c r="Y71" s="220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26"/>
      <c r="AN71" s="39"/>
      <c r="AO71" s="39"/>
      <c r="AP71" s="155"/>
      <c r="AQ71" s="116"/>
      <c r="AR71" s="118"/>
      <c r="AS71" s="177">
        <f>ROUND(ROUND(L71*X71,0)*(1+AQ48),0)</f>
        <v>425</v>
      </c>
      <c r="AT71" s="29"/>
    </row>
    <row r="72" spans="1:46" s="147" customFormat="1" ht="17.100000000000001" customHeight="1" x14ac:dyDescent="0.15">
      <c r="A72" s="7">
        <v>16</v>
      </c>
      <c r="B72" s="8">
        <v>8309</v>
      </c>
      <c r="C72" s="9" t="s">
        <v>1733</v>
      </c>
      <c r="D72" s="224" t="s">
        <v>1136</v>
      </c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15"/>
      <c r="P72" s="16"/>
      <c r="Q72" s="16"/>
      <c r="R72" s="16"/>
      <c r="S72" s="16"/>
      <c r="T72" s="28"/>
      <c r="U72" s="28"/>
      <c r="V72" s="140"/>
      <c r="W72" s="16"/>
      <c r="X72" s="44"/>
      <c r="Y72" s="45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26"/>
      <c r="AN72" s="39"/>
      <c r="AO72" s="39"/>
      <c r="AP72" s="155"/>
      <c r="AQ72" s="116"/>
      <c r="AR72" s="118"/>
      <c r="AS72" s="177">
        <f>ROUND(L74*(1+AQ48),0)</f>
        <v>651</v>
      </c>
      <c r="AT72" s="29"/>
    </row>
    <row r="73" spans="1:46" s="147" customFormat="1" ht="17.100000000000001" customHeight="1" x14ac:dyDescent="0.15">
      <c r="A73" s="7">
        <v>16</v>
      </c>
      <c r="B73" s="8">
        <v>8310</v>
      </c>
      <c r="C73" s="9" t="s">
        <v>1129</v>
      </c>
      <c r="D73" s="226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125"/>
      <c r="P73" s="19"/>
      <c r="Q73" s="20"/>
      <c r="R73" s="20"/>
      <c r="S73" s="20"/>
      <c r="T73" s="31"/>
      <c r="U73" s="31"/>
      <c r="V73" s="117"/>
      <c r="W73" s="117"/>
      <c r="X73" s="117"/>
      <c r="Y73" s="122"/>
      <c r="Z73" s="43" t="s">
        <v>1483</v>
      </c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2" t="s">
        <v>1484</v>
      </c>
      <c r="AN73" s="222">
        <v>1</v>
      </c>
      <c r="AO73" s="222"/>
      <c r="AP73" s="155"/>
      <c r="AQ73" s="116"/>
      <c r="AR73" s="118"/>
      <c r="AS73" s="177">
        <f>ROUND(ROUND(L74*AN73,0)*(1+AQ48),0)</f>
        <v>651</v>
      </c>
      <c r="AT73" s="29"/>
    </row>
    <row r="74" spans="1:46" s="147" customFormat="1" ht="17.100000000000001" customHeight="1" x14ac:dyDescent="0.15">
      <c r="A74" s="7">
        <v>16</v>
      </c>
      <c r="B74" s="8">
        <v>8311</v>
      </c>
      <c r="C74" s="9" t="s">
        <v>1734</v>
      </c>
      <c r="D74" s="55"/>
      <c r="E74" s="56"/>
      <c r="F74" s="56"/>
      <c r="G74" s="126"/>
      <c r="H74" s="127"/>
      <c r="I74" s="127"/>
      <c r="J74" s="127"/>
      <c r="K74" s="127"/>
      <c r="L74" s="221">
        <f>'移動支援(伴わない、単一日中)'!L42:M42</f>
        <v>521</v>
      </c>
      <c r="M74" s="221"/>
      <c r="N74" s="14" t="s">
        <v>62</v>
      </c>
      <c r="O74" s="18"/>
      <c r="P74" s="90" t="s">
        <v>205</v>
      </c>
      <c r="Q74" s="91"/>
      <c r="R74" s="91"/>
      <c r="S74" s="91"/>
      <c r="T74" s="91"/>
      <c r="U74" s="91"/>
      <c r="V74" s="33"/>
      <c r="W74" s="24" t="s">
        <v>1484</v>
      </c>
      <c r="X74" s="219">
        <v>0.7</v>
      </c>
      <c r="Y74" s="220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26"/>
      <c r="AN74" s="39"/>
      <c r="AO74" s="39"/>
      <c r="AP74" s="155"/>
      <c r="AQ74" s="116"/>
      <c r="AR74" s="118"/>
      <c r="AS74" s="177">
        <f>ROUND(ROUND(L74*X74,0)*(1+AQ48),0)</f>
        <v>456</v>
      </c>
      <c r="AT74" s="29"/>
    </row>
    <row r="75" spans="1:46" s="147" customFormat="1" ht="17.100000000000001" customHeight="1" x14ac:dyDescent="0.15">
      <c r="A75" s="7">
        <v>16</v>
      </c>
      <c r="B75" s="8">
        <v>8312</v>
      </c>
      <c r="C75" s="9" t="s">
        <v>658</v>
      </c>
      <c r="D75" s="224" t="s">
        <v>1917</v>
      </c>
      <c r="E75" s="225"/>
      <c r="F75" s="225"/>
      <c r="G75" s="225"/>
      <c r="H75" s="225"/>
      <c r="I75" s="225"/>
      <c r="J75" s="225"/>
      <c r="K75" s="225"/>
      <c r="L75" s="225"/>
      <c r="M75" s="225"/>
      <c r="N75" s="225"/>
      <c r="O75" s="15"/>
      <c r="P75" s="16"/>
      <c r="Q75" s="16"/>
      <c r="R75" s="16"/>
      <c r="S75" s="16"/>
      <c r="T75" s="28"/>
      <c r="U75" s="28"/>
      <c r="V75" s="140"/>
      <c r="W75" s="16"/>
      <c r="X75" s="44"/>
      <c r="Y75" s="45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26"/>
      <c r="AN75" s="39"/>
      <c r="AO75" s="39"/>
      <c r="AP75" s="155"/>
      <c r="AQ75" s="116"/>
      <c r="AR75" s="118"/>
      <c r="AS75" s="177">
        <f>ROUND(L77*(1+AQ48),0)</f>
        <v>695</v>
      </c>
      <c r="AT75" s="29"/>
    </row>
    <row r="76" spans="1:46" s="147" customFormat="1" ht="17.100000000000001" customHeight="1" x14ac:dyDescent="0.15">
      <c r="A76" s="7">
        <v>16</v>
      </c>
      <c r="B76" s="8">
        <v>8313</v>
      </c>
      <c r="C76" s="9" t="s">
        <v>659</v>
      </c>
      <c r="D76" s="226"/>
      <c r="E76" s="227"/>
      <c r="F76" s="227"/>
      <c r="G76" s="227"/>
      <c r="H76" s="227"/>
      <c r="I76" s="227"/>
      <c r="J76" s="227"/>
      <c r="K76" s="227"/>
      <c r="L76" s="227"/>
      <c r="M76" s="227"/>
      <c r="N76" s="227"/>
      <c r="O76" s="125"/>
      <c r="P76" s="19"/>
      <c r="Q76" s="20"/>
      <c r="R76" s="20"/>
      <c r="S76" s="20"/>
      <c r="T76" s="31"/>
      <c r="U76" s="31"/>
      <c r="V76" s="117"/>
      <c r="W76" s="117"/>
      <c r="X76" s="117"/>
      <c r="Y76" s="122"/>
      <c r="Z76" s="43" t="s">
        <v>1483</v>
      </c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2" t="s">
        <v>1484</v>
      </c>
      <c r="AN76" s="222">
        <v>1</v>
      </c>
      <c r="AO76" s="222"/>
      <c r="AP76" s="155"/>
      <c r="AQ76" s="116"/>
      <c r="AR76" s="118"/>
      <c r="AS76" s="177">
        <f>ROUND(ROUND(L77*AN76,0)*(1+AQ48),0)</f>
        <v>695</v>
      </c>
      <c r="AT76" s="29"/>
    </row>
    <row r="77" spans="1:46" s="147" customFormat="1" ht="17.100000000000001" customHeight="1" x14ac:dyDescent="0.15">
      <c r="A77" s="7">
        <v>16</v>
      </c>
      <c r="B77" s="8">
        <v>8314</v>
      </c>
      <c r="C77" s="9" t="s">
        <v>1735</v>
      </c>
      <c r="D77" s="55"/>
      <c r="E77" s="56"/>
      <c r="F77" s="56"/>
      <c r="G77" s="126"/>
      <c r="H77" s="127"/>
      <c r="I77" s="127"/>
      <c r="J77" s="127"/>
      <c r="K77" s="127"/>
      <c r="L77" s="221">
        <f>'移動支援(伴わない、単一日中)'!L45:M45</f>
        <v>556</v>
      </c>
      <c r="M77" s="221"/>
      <c r="N77" s="14" t="s">
        <v>62</v>
      </c>
      <c r="O77" s="18"/>
      <c r="P77" s="90" t="s">
        <v>205</v>
      </c>
      <c r="Q77" s="91"/>
      <c r="R77" s="91"/>
      <c r="S77" s="91"/>
      <c r="T77" s="91"/>
      <c r="U77" s="91"/>
      <c r="V77" s="33"/>
      <c r="W77" s="24" t="s">
        <v>1522</v>
      </c>
      <c r="X77" s="219">
        <v>0.7</v>
      </c>
      <c r="Y77" s="220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26"/>
      <c r="AN77" s="39"/>
      <c r="AO77" s="39"/>
      <c r="AP77" s="155"/>
      <c r="AQ77" s="116"/>
      <c r="AR77" s="118"/>
      <c r="AS77" s="177">
        <f>ROUND(ROUND(L77*X77,0)*(1+AQ48),0)</f>
        <v>486</v>
      </c>
      <c r="AT77" s="29"/>
    </row>
    <row r="78" spans="1:46" s="147" customFormat="1" ht="17.100000000000001" customHeight="1" x14ac:dyDescent="0.15">
      <c r="A78" s="7">
        <v>16</v>
      </c>
      <c r="B78" s="8">
        <v>8316</v>
      </c>
      <c r="C78" s="9" t="s">
        <v>1736</v>
      </c>
      <c r="D78" s="224" t="s">
        <v>1918</v>
      </c>
      <c r="E78" s="286"/>
      <c r="F78" s="286"/>
      <c r="G78" s="286"/>
      <c r="H78" s="286"/>
      <c r="I78" s="286"/>
      <c r="J78" s="286"/>
      <c r="K78" s="286"/>
      <c r="L78" s="286"/>
      <c r="M78" s="286"/>
      <c r="N78" s="286"/>
      <c r="O78" s="15"/>
      <c r="P78" s="16"/>
      <c r="Q78" s="16"/>
      <c r="R78" s="16"/>
      <c r="S78" s="16"/>
      <c r="T78" s="28"/>
      <c r="U78" s="28"/>
      <c r="V78" s="140"/>
      <c r="W78" s="16"/>
      <c r="X78" s="44"/>
      <c r="Y78" s="45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26"/>
      <c r="AN78" s="39"/>
      <c r="AO78" s="39"/>
      <c r="AP78" s="155"/>
      <c r="AQ78" s="116"/>
      <c r="AR78" s="118"/>
      <c r="AS78" s="177">
        <f>ROUND(L80*(1+AQ48),0)</f>
        <v>739</v>
      </c>
      <c r="AT78" s="29"/>
    </row>
    <row r="79" spans="1:46" s="147" customFormat="1" ht="17.100000000000001" customHeight="1" x14ac:dyDescent="0.15">
      <c r="A79" s="7">
        <v>16</v>
      </c>
      <c r="B79" s="8">
        <v>8317</v>
      </c>
      <c r="C79" s="9" t="s">
        <v>1130</v>
      </c>
      <c r="D79" s="287"/>
      <c r="E79" s="288"/>
      <c r="F79" s="288"/>
      <c r="G79" s="288"/>
      <c r="H79" s="288"/>
      <c r="I79" s="288"/>
      <c r="J79" s="288"/>
      <c r="K79" s="288"/>
      <c r="L79" s="288"/>
      <c r="M79" s="288"/>
      <c r="N79" s="288"/>
      <c r="O79" s="125"/>
      <c r="P79" s="19"/>
      <c r="Q79" s="20"/>
      <c r="R79" s="20"/>
      <c r="S79" s="20"/>
      <c r="T79" s="31"/>
      <c r="U79" s="31"/>
      <c r="V79" s="117"/>
      <c r="W79" s="117"/>
      <c r="X79" s="117"/>
      <c r="Y79" s="122"/>
      <c r="Z79" s="43" t="s">
        <v>1521</v>
      </c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2" t="s">
        <v>1522</v>
      </c>
      <c r="AN79" s="222">
        <v>1</v>
      </c>
      <c r="AO79" s="222"/>
      <c r="AP79" s="155"/>
      <c r="AQ79" s="116"/>
      <c r="AR79" s="118"/>
      <c r="AS79" s="177">
        <f>ROUND(ROUND(L80*AN79,0)*(1+AQ48),0)</f>
        <v>739</v>
      </c>
      <c r="AT79" s="29"/>
    </row>
    <row r="80" spans="1:46" s="147" customFormat="1" ht="17.100000000000001" customHeight="1" x14ac:dyDescent="0.15">
      <c r="A80" s="7">
        <v>16</v>
      </c>
      <c r="B80" s="8">
        <v>8318</v>
      </c>
      <c r="C80" s="9" t="s">
        <v>1737</v>
      </c>
      <c r="D80" s="55"/>
      <c r="E80" s="56"/>
      <c r="F80" s="56"/>
      <c r="G80" s="126"/>
      <c r="H80" s="127"/>
      <c r="I80" s="127"/>
      <c r="J80" s="127"/>
      <c r="K80" s="127"/>
      <c r="L80" s="221">
        <f>'移動支援(伴わない、単一日中)'!L48:M48</f>
        <v>591</v>
      </c>
      <c r="M80" s="221"/>
      <c r="N80" s="14" t="s">
        <v>62</v>
      </c>
      <c r="O80" s="18"/>
      <c r="P80" s="90" t="s">
        <v>205</v>
      </c>
      <c r="Q80" s="91"/>
      <c r="R80" s="91"/>
      <c r="S80" s="91"/>
      <c r="T80" s="91"/>
      <c r="U80" s="91"/>
      <c r="V80" s="33"/>
      <c r="W80" s="24" t="s">
        <v>1522</v>
      </c>
      <c r="X80" s="219">
        <v>0.7</v>
      </c>
      <c r="Y80" s="220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26"/>
      <c r="AN80" s="39"/>
      <c r="AO80" s="39"/>
      <c r="AP80" s="155"/>
      <c r="AQ80" s="116"/>
      <c r="AR80" s="118"/>
      <c r="AS80" s="177">
        <f>ROUND(ROUND(L80*X80,0)*(1+AQ48),0)</f>
        <v>518</v>
      </c>
      <c r="AT80" s="29"/>
    </row>
    <row r="81" spans="1:46" s="147" customFormat="1" ht="17.100000000000001" customHeight="1" x14ac:dyDescent="0.15">
      <c r="A81" s="7">
        <v>16</v>
      </c>
      <c r="B81" s="8">
        <v>8319</v>
      </c>
      <c r="C81" s="9" t="s">
        <v>660</v>
      </c>
      <c r="D81" s="224" t="s">
        <v>1137</v>
      </c>
      <c r="E81" s="286"/>
      <c r="F81" s="286"/>
      <c r="G81" s="286"/>
      <c r="H81" s="286"/>
      <c r="I81" s="286"/>
      <c r="J81" s="286"/>
      <c r="K81" s="286"/>
      <c r="L81" s="286"/>
      <c r="M81" s="286"/>
      <c r="N81" s="286"/>
      <c r="O81" s="15"/>
      <c r="P81" s="16"/>
      <c r="Q81" s="16"/>
      <c r="R81" s="16"/>
      <c r="S81" s="16"/>
      <c r="T81" s="28"/>
      <c r="U81" s="28"/>
      <c r="V81" s="140"/>
      <c r="W81" s="16"/>
      <c r="X81" s="44"/>
      <c r="Y81" s="45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26"/>
      <c r="AN81" s="39"/>
      <c r="AO81" s="39"/>
      <c r="AP81" s="155"/>
      <c r="AQ81" s="116"/>
      <c r="AR81" s="118"/>
      <c r="AS81" s="177">
        <f>ROUND(L83*(1+AQ48),0)</f>
        <v>783</v>
      </c>
      <c r="AT81" s="29"/>
    </row>
    <row r="82" spans="1:46" s="147" customFormat="1" ht="17.100000000000001" customHeight="1" x14ac:dyDescent="0.15">
      <c r="A82" s="7">
        <v>16</v>
      </c>
      <c r="B82" s="8">
        <v>8320</v>
      </c>
      <c r="C82" s="9" t="s">
        <v>661</v>
      </c>
      <c r="D82" s="287"/>
      <c r="E82" s="288"/>
      <c r="F82" s="288"/>
      <c r="G82" s="288"/>
      <c r="H82" s="288"/>
      <c r="I82" s="288"/>
      <c r="J82" s="288"/>
      <c r="K82" s="288"/>
      <c r="L82" s="288"/>
      <c r="M82" s="288"/>
      <c r="N82" s="288"/>
      <c r="O82" s="125"/>
      <c r="P82" s="19"/>
      <c r="Q82" s="20"/>
      <c r="R82" s="20"/>
      <c r="S82" s="20"/>
      <c r="T82" s="31"/>
      <c r="U82" s="31"/>
      <c r="V82" s="117"/>
      <c r="W82" s="117"/>
      <c r="X82" s="117"/>
      <c r="Y82" s="122"/>
      <c r="Z82" s="43" t="s">
        <v>1521</v>
      </c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2" t="s">
        <v>1522</v>
      </c>
      <c r="AN82" s="222">
        <v>1</v>
      </c>
      <c r="AO82" s="222"/>
      <c r="AP82" s="155"/>
      <c r="AQ82" s="116"/>
      <c r="AR82" s="118"/>
      <c r="AS82" s="177">
        <f>ROUND(ROUND(L83*AN82,0)*(1+AQ48),0)</f>
        <v>783</v>
      </c>
      <c r="AT82" s="29"/>
    </row>
    <row r="83" spans="1:46" s="147" customFormat="1" ht="17.100000000000001" customHeight="1" x14ac:dyDescent="0.15">
      <c r="A83" s="7">
        <v>16</v>
      </c>
      <c r="B83" s="8">
        <v>8321</v>
      </c>
      <c r="C83" s="9" t="s">
        <v>1738</v>
      </c>
      <c r="D83" s="55"/>
      <c r="E83" s="56"/>
      <c r="F83" s="56"/>
      <c r="G83" s="126"/>
      <c r="H83" s="127"/>
      <c r="I83" s="127"/>
      <c r="J83" s="127"/>
      <c r="K83" s="127"/>
      <c r="L83" s="221">
        <f>'移動支援(伴わない、単一日中)'!L51:M51</f>
        <v>626</v>
      </c>
      <c r="M83" s="221"/>
      <c r="N83" s="14" t="s">
        <v>62</v>
      </c>
      <c r="O83" s="18"/>
      <c r="P83" s="90" t="s">
        <v>205</v>
      </c>
      <c r="Q83" s="91"/>
      <c r="R83" s="91"/>
      <c r="S83" s="91"/>
      <c r="T83" s="91"/>
      <c r="U83" s="91"/>
      <c r="V83" s="33"/>
      <c r="W83" s="24" t="s">
        <v>1522</v>
      </c>
      <c r="X83" s="219">
        <v>0.7</v>
      </c>
      <c r="Y83" s="220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26"/>
      <c r="AN83" s="39"/>
      <c r="AO83" s="39"/>
      <c r="AP83" s="155"/>
      <c r="AQ83" s="116"/>
      <c r="AR83" s="118"/>
      <c r="AS83" s="177">
        <f>ROUND(ROUND(L83*X83,0)*(1+AQ48),0)</f>
        <v>548</v>
      </c>
      <c r="AT83" s="29"/>
    </row>
    <row r="84" spans="1:46" s="147" customFormat="1" ht="17.100000000000001" customHeight="1" x14ac:dyDescent="0.15">
      <c r="A84" s="7">
        <v>16</v>
      </c>
      <c r="B84" s="8">
        <v>8323</v>
      </c>
      <c r="C84" s="9" t="s">
        <v>1739</v>
      </c>
      <c r="D84" s="224" t="s">
        <v>1919</v>
      </c>
      <c r="E84" s="286"/>
      <c r="F84" s="286"/>
      <c r="G84" s="286"/>
      <c r="H84" s="286"/>
      <c r="I84" s="286"/>
      <c r="J84" s="286"/>
      <c r="K84" s="286"/>
      <c r="L84" s="286"/>
      <c r="M84" s="286"/>
      <c r="N84" s="286"/>
      <c r="O84" s="15"/>
      <c r="P84" s="16"/>
      <c r="Q84" s="16"/>
      <c r="R84" s="16"/>
      <c r="S84" s="16"/>
      <c r="T84" s="28"/>
      <c r="U84" s="28"/>
      <c r="V84" s="140"/>
      <c r="W84" s="16"/>
      <c r="X84" s="44"/>
      <c r="Y84" s="45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26"/>
      <c r="AN84" s="39"/>
      <c r="AO84" s="39"/>
      <c r="AP84" s="155"/>
      <c r="AQ84" s="116"/>
      <c r="AR84" s="118"/>
      <c r="AS84" s="177">
        <f>ROUND(L86*(1+AQ48),0)</f>
        <v>826</v>
      </c>
      <c r="AT84" s="29"/>
    </row>
    <row r="85" spans="1:46" s="147" customFormat="1" ht="17.100000000000001" customHeight="1" x14ac:dyDescent="0.15">
      <c r="A85" s="7">
        <v>16</v>
      </c>
      <c r="B85" s="8">
        <v>8324</v>
      </c>
      <c r="C85" s="9" t="s">
        <v>1131</v>
      </c>
      <c r="D85" s="287"/>
      <c r="E85" s="288"/>
      <c r="F85" s="288"/>
      <c r="G85" s="288"/>
      <c r="H85" s="288"/>
      <c r="I85" s="288"/>
      <c r="J85" s="288"/>
      <c r="K85" s="288"/>
      <c r="L85" s="288"/>
      <c r="M85" s="288"/>
      <c r="N85" s="288"/>
      <c r="O85" s="125"/>
      <c r="P85" s="19"/>
      <c r="Q85" s="20"/>
      <c r="R85" s="20"/>
      <c r="S85" s="20"/>
      <c r="T85" s="31"/>
      <c r="U85" s="31"/>
      <c r="V85" s="117"/>
      <c r="W85" s="117"/>
      <c r="X85" s="117"/>
      <c r="Y85" s="122"/>
      <c r="Z85" s="43" t="s">
        <v>1521</v>
      </c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2" t="s">
        <v>1522</v>
      </c>
      <c r="AN85" s="222">
        <v>1</v>
      </c>
      <c r="AO85" s="222"/>
      <c r="AP85" s="155"/>
      <c r="AQ85" s="116"/>
      <c r="AR85" s="118"/>
      <c r="AS85" s="178">
        <f>ROUND(ROUND(L86*AN85,0)*(1+AQ48),0)</f>
        <v>826</v>
      </c>
      <c r="AT85" s="29"/>
    </row>
    <row r="86" spans="1:46" s="147" customFormat="1" ht="17.100000000000001" customHeight="1" x14ac:dyDescent="0.15">
      <c r="A86" s="7">
        <v>16</v>
      </c>
      <c r="B86" s="8">
        <v>8325</v>
      </c>
      <c r="C86" s="9" t="s">
        <v>1740</v>
      </c>
      <c r="D86" s="55"/>
      <c r="E86" s="56"/>
      <c r="F86" s="56"/>
      <c r="G86" s="126"/>
      <c r="H86" s="127"/>
      <c r="I86" s="127"/>
      <c r="J86" s="127"/>
      <c r="K86" s="127"/>
      <c r="L86" s="221">
        <f>'移動支援(伴わない、単一日中)'!L54:M54</f>
        <v>661</v>
      </c>
      <c r="M86" s="221"/>
      <c r="N86" s="14" t="s">
        <v>62</v>
      </c>
      <c r="O86" s="18"/>
      <c r="P86" s="107" t="s">
        <v>205</v>
      </c>
      <c r="Q86" s="108"/>
      <c r="R86" s="108"/>
      <c r="S86" s="108"/>
      <c r="T86" s="108"/>
      <c r="U86" s="108"/>
      <c r="V86" s="109"/>
      <c r="W86" s="26" t="s">
        <v>1522</v>
      </c>
      <c r="X86" s="228">
        <v>0.7</v>
      </c>
      <c r="Y86" s="229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26"/>
      <c r="AN86" s="39"/>
      <c r="AO86" s="39"/>
      <c r="AP86" s="155"/>
      <c r="AQ86" s="116"/>
      <c r="AR86" s="118"/>
      <c r="AS86" s="178">
        <f>ROUND(ROUND(L86*X86,0)*(1+AQ48),0)</f>
        <v>579</v>
      </c>
      <c r="AT86" s="29"/>
    </row>
    <row r="87" spans="1:46" s="147" customFormat="1" ht="17.100000000000001" customHeight="1" x14ac:dyDescent="0.15">
      <c r="A87" s="7">
        <v>16</v>
      </c>
      <c r="B87" s="8">
        <v>8326</v>
      </c>
      <c r="C87" s="9" t="s">
        <v>1424</v>
      </c>
      <c r="D87" s="224" t="s">
        <v>1427</v>
      </c>
      <c r="E87" s="286"/>
      <c r="F87" s="286"/>
      <c r="G87" s="286"/>
      <c r="H87" s="286"/>
      <c r="I87" s="286"/>
      <c r="J87" s="286"/>
      <c r="K87" s="286"/>
      <c r="L87" s="286"/>
      <c r="M87" s="286"/>
      <c r="N87" s="286"/>
      <c r="O87" s="15"/>
      <c r="P87" s="16"/>
      <c r="Q87" s="16"/>
      <c r="R87" s="16"/>
      <c r="S87" s="16"/>
      <c r="T87" s="28"/>
      <c r="U87" s="28"/>
      <c r="V87" s="140"/>
      <c r="W87" s="16"/>
      <c r="X87" s="44"/>
      <c r="Y87" s="45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26"/>
      <c r="AN87" s="39"/>
      <c r="AO87" s="39"/>
      <c r="AP87" s="155"/>
      <c r="AQ87" s="116"/>
      <c r="AR87" s="118"/>
      <c r="AS87" s="177">
        <f>ROUND(L89*(1+AQ48),0)</f>
        <v>870</v>
      </c>
      <c r="AT87" s="29"/>
    </row>
    <row r="88" spans="1:46" s="147" customFormat="1" ht="17.100000000000001" customHeight="1" x14ac:dyDescent="0.15">
      <c r="A88" s="7">
        <v>16</v>
      </c>
      <c r="B88" s="8">
        <v>8327</v>
      </c>
      <c r="C88" s="9" t="s">
        <v>1425</v>
      </c>
      <c r="D88" s="287"/>
      <c r="E88" s="288"/>
      <c r="F88" s="288"/>
      <c r="G88" s="288"/>
      <c r="H88" s="288"/>
      <c r="I88" s="288"/>
      <c r="J88" s="288"/>
      <c r="K88" s="288"/>
      <c r="L88" s="288"/>
      <c r="M88" s="288"/>
      <c r="N88" s="288"/>
      <c r="O88" s="125"/>
      <c r="P88" s="19"/>
      <c r="Q88" s="20"/>
      <c r="R88" s="20"/>
      <c r="S88" s="20"/>
      <c r="T88" s="31"/>
      <c r="U88" s="31"/>
      <c r="V88" s="117"/>
      <c r="W88" s="117"/>
      <c r="X88" s="117"/>
      <c r="Y88" s="122"/>
      <c r="Z88" s="43" t="s">
        <v>1521</v>
      </c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2" t="s">
        <v>1522</v>
      </c>
      <c r="AN88" s="222">
        <v>1</v>
      </c>
      <c r="AO88" s="222"/>
      <c r="AP88" s="155"/>
      <c r="AQ88" s="116"/>
      <c r="AR88" s="118"/>
      <c r="AS88" s="178">
        <f>ROUND(ROUND(L89*AN88,0)*(1+AQ48),0)</f>
        <v>870</v>
      </c>
      <c r="AT88" s="29"/>
    </row>
    <row r="89" spans="1:46" s="147" customFormat="1" ht="17.100000000000001" customHeight="1" x14ac:dyDescent="0.15">
      <c r="A89" s="7">
        <v>16</v>
      </c>
      <c r="B89" s="8">
        <v>8328</v>
      </c>
      <c r="C89" s="9" t="s">
        <v>1426</v>
      </c>
      <c r="D89" s="57"/>
      <c r="E89" s="58"/>
      <c r="F89" s="58"/>
      <c r="G89" s="128"/>
      <c r="H89" s="129"/>
      <c r="I89" s="129"/>
      <c r="J89" s="129"/>
      <c r="K89" s="129"/>
      <c r="L89" s="230">
        <f>'移動支援(伴わない、単一日中)'!L57:M57</f>
        <v>696</v>
      </c>
      <c r="M89" s="230"/>
      <c r="N89" s="20" t="s">
        <v>62</v>
      </c>
      <c r="O89" s="21"/>
      <c r="P89" s="107" t="s">
        <v>205</v>
      </c>
      <c r="Q89" s="108"/>
      <c r="R89" s="108"/>
      <c r="S89" s="108"/>
      <c r="T89" s="108"/>
      <c r="U89" s="108"/>
      <c r="V89" s="109"/>
      <c r="W89" s="26" t="s">
        <v>1522</v>
      </c>
      <c r="X89" s="228">
        <v>0.7</v>
      </c>
      <c r="Y89" s="229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26"/>
      <c r="AN89" s="39"/>
      <c r="AO89" s="39"/>
      <c r="AP89" s="119"/>
      <c r="AQ89" s="117"/>
      <c r="AR89" s="122"/>
      <c r="AS89" s="178">
        <f>ROUND(ROUND(L89*X89,0)*(1+AQ48),0)</f>
        <v>609</v>
      </c>
      <c r="AT89" s="41"/>
    </row>
    <row r="90" spans="1:46" ht="17.100000000000001" customHeight="1" x14ac:dyDescent="0.15">
      <c r="A90" s="1"/>
    </row>
    <row r="91" spans="1:46" s="147" customFormat="1" ht="17.100000000000001" customHeight="1" x14ac:dyDescent="0.15">
      <c r="A91" s="25"/>
      <c r="B91" s="25"/>
      <c r="C91" s="14"/>
      <c r="D91" s="14"/>
      <c r="E91" s="14"/>
      <c r="F91" s="14"/>
      <c r="G91" s="14"/>
      <c r="H91" s="14"/>
      <c r="I91" s="32"/>
      <c r="J91" s="32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24"/>
      <c r="V91" s="24"/>
      <c r="W91" s="14"/>
      <c r="X91" s="27"/>
      <c r="Y91" s="30"/>
      <c r="Z91" s="14"/>
      <c r="AA91" s="14"/>
      <c r="AB91" s="14"/>
      <c r="AC91" s="27"/>
      <c r="AD91" s="30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4"/>
      <c r="AT91" s="116"/>
    </row>
    <row r="92" spans="1:46" s="147" customFormat="1" ht="17.100000000000001" customHeight="1" x14ac:dyDescent="0.15">
      <c r="A92" s="25"/>
      <c r="B92" s="25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24"/>
      <c r="V92" s="24"/>
      <c r="W92" s="14"/>
      <c r="X92" s="24"/>
      <c r="Y92" s="30"/>
      <c r="Z92" s="14"/>
      <c r="AA92" s="14"/>
      <c r="AB92" s="14"/>
      <c r="AC92" s="27"/>
      <c r="AD92" s="30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4"/>
      <c r="AT92" s="116"/>
    </row>
    <row r="93" spans="1:46" s="147" customFormat="1" ht="17.100000000000001" customHeight="1" x14ac:dyDescent="0.15">
      <c r="A93" s="25"/>
      <c r="B93" s="25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24"/>
      <c r="V93" s="24"/>
      <c r="W93" s="14"/>
      <c r="X93" s="24"/>
      <c r="Y93" s="30"/>
      <c r="Z93" s="14"/>
      <c r="AA93" s="14"/>
      <c r="AB93" s="14"/>
      <c r="AC93" s="13"/>
      <c r="AD93" s="13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34"/>
      <c r="AT93" s="116"/>
    </row>
    <row r="94" spans="1:46" s="147" customFormat="1" ht="17.100000000000001" customHeight="1" x14ac:dyDescent="0.15">
      <c r="A94" s="25"/>
      <c r="B94" s="25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35"/>
      <c r="U94" s="150"/>
      <c r="V94" s="150"/>
      <c r="W94" s="116"/>
      <c r="X94" s="150"/>
      <c r="Y94" s="30"/>
      <c r="Z94" s="14"/>
      <c r="AA94" s="14"/>
      <c r="AB94" s="14"/>
      <c r="AC94" s="27"/>
      <c r="AD94" s="30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4"/>
      <c r="AT94" s="116"/>
    </row>
    <row r="95" spans="1:46" s="147" customFormat="1" ht="17.100000000000001" customHeight="1" x14ac:dyDescent="0.15">
      <c r="A95" s="25"/>
      <c r="B95" s="25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24"/>
      <c r="U95" s="27"/>
      <c r="V95" s="30"/>
      <c r="W95" s="14"/>
      <c r="X95" s="24"/>
      <c r="Y95" s="30"/>
      <c r="Z95" s="14"/>
      <c r="AA95" s="14"/>
      <c r="AB95" s="14"/>
      <c r="AC95" s="27"/>
      <c r="AD95" s="30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4"/>
      <c r="AT95" s="116"/>
    </row>
    <row r="96" spans="1:46" s="147" customFormat="1" ht="17.100000000000001" customHeight="1" x14ac:dyDescent="0.15">
      <c r="A96" s="25"/>
      <c r="B96" s="25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24"/>
      <c r="V96" s="30"/>
      <c r="W96" s="14"/>
      <c r="X96" s="24"/>
      <c r="Y96" s="30"/>
      <c r="Z96" s="14"/>
      <c r="AA96" s="14"/>
      <c r="AB96" s="14"/>
      <c r="AC96" s="13"/>
      <c r="AD96" s="13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34"/>
      <c r="AT96" s="116"/>
    </row>
    <row r="97" spans="1:46" s="147" customFormat="1" ht="17.100000000000001" customHeight="1" x14ac:dyDescent="0.15">
      <c r="A97" s="25"/>
      <c r="B97" s="25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24"/>
      <c r="V97" s="30"/>
      <c r="W97" s="14"/>
      <c r="X97" s="27"/>
      <c r="Y97" s="30"/>
      <c r="Z97" s="14"/>
      <c r="AA97" s="14"/>
      <c r="AB97" s="14"/>
      <c r="AC97" s="27"/>
      <c r="AD97" s="30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4"/>
      <c r="AT97" s="116"/>
    </row>
  </sheetData>
  <mergeCells count="111">
    <mergeCell ref="AN29:AO29"/>
    <mergeCell ref="X27:Y27"/>
    <mergeCell ref="X30:Y30"/>
    <mergeCell ref="D28:N29"/>
    <mergeCell ref="L30:M30"/>
    <mergeCell ref="AN32:AO32"/>
    <mergeCell ref="AN17:AO17"/>
    <mergeCell ref="AP13:AR15"/>
    <mergeCell ref="AN14:AO14"/>
    <mergeCell ref="AN8:AO8"/>
    <mergeCell ref="AN11:AO11"/>
    <mergeCell ref="AQ16:AR16"/>
    <mergeCell ref="D7:N8"/>
    <mergeCell ref="D13:N14"/>
    <mergeCell ref="D25:N26"/>
    <mergeCell ref="L9:M9"/>
    <mergeCell ref="L15:M15"/>
    <mergeCell ref="D22:N23"/>
    <mergeCell ref="D10:N11"/>
    <mergeCell ref="L12:M12"/>
    <mergeCell ref="D16:N17"/>
    <mergeCell ref="D19:N20"/>
    <mergeCell ref="X9:Y9"/>
    <mergeCell ref="X15:Y15"/>
    <mergeCell ref="X18:Y18"/>
    <mergeCell ref="X21:Y21"/>
    <mergeCell ref="X12:Y12"/>
    <mergeCell ref="L21:M21"/>
    <mergeCell ref="AN26:AO26"/>
    <mergeCell ref="AN85:AO85"/>
    <mergeCell ref="L86:M86"/>
    <mergeCell ref="X86:Y86"/>
    <mergeCell ref="AN23:AO23"/>
    <mergeCell ref="AQ22:AR22"/>
    <mergeCell ref="AN20:AO20"/>
    <mergeCell ref="AN52:AO52"/>
    <mergeCell ref="L53:M53"/>
    <mergeCell ref="L47:M47"/>
    <mergeCell ref="AN61:AO61"/>
    <mergeCell ref="L62:M62"/>
    <mergeCell ref="L83:M83"/>
    <mergeCell ref="X83:Y83"/>
    <mergeCell ref="AN82:AO82"/>
    <mergeCell ref="X77:Y77"/>
    <mergeCell ref="D81:N82"/>
    <mergeCell ref="D69:N70"/>
    <mergeCell ref="L65:M65"/>
    <mergeCell ref="L74:M74"/>
    <mergeCell ref="X80:Y80"/>
    <mergeCell ref="AN76:AO76"/>
    <mergeCell ref="L77:M77"/>
    <mergeCell ref="D78:N79"/>
    <mergeCell ref="AN40:AO40"/>
    <mergeCell ref="AP45:AR47"/>
    <mergeCell ref="AN46:AO46"/>
    <mergeCell ref="AN58:AO58"/>
    <mergeCell ref="AQ51:AR51"/>
    <mergeCell ref="AQ48:AR48"/>
    <mergeCell ref="L18:M18"/>
    <mergeCell ref="L24:M24"/>
    <mergeCell ref="X24:Y24"/>
    <mergeCell ref="L50:M50"/>
    <mergeCell ref="X50:Y50"/>
    <mergeCell ref="D51:N52"/>
    <mergeCell ref="AN43:AO43"/>
    <mergeCell ref="X44:Y44"/>
    <mergeCell ref="D48:N49"/>
    <mergeCell ref="AN49:AO49"/>
    <mergeCell ref="X47:Y47"/>
    <mergeCell ref="X53:Y53"/>
    <mergeCell ref="L41:M41"/>
    <mergeCell ref="D39:N40"/>
    <mergeCell ref="D31:N32"/>
    <mergeCell ref="L33:M33"/>
    <mergeCell ref="X33:Y33"/>
    <mergeCell ref="X41:Y41"/>
    <mergeCell ref="L27:M27"/>
    <mergeCell ref="AQ54:AR54"/>
    <mergeCell ref="AN55:AO55"/>
    <mergeCell ref="L56:M56"/>
    <mergeCell ref="X56:Y56"/>
    <mergeCell ref="L59:M59"/>
    <mergeCell ref="D57:N58"/>
    <mergeCell ref="D60:N61"/>
    <mergeCell ref="X62:Y62"/>
    <mergeCell ref="X59:Y59"/>
    <mergeCell ref="D54:N55"/>
    <mergeCell ref="D42:N43"/>
    <mergeCell ref="L44:M44"/>
    <mergeCell ref="D45:N46"/>
    <mergeCell ref="D87:N88"/>
    <mergeCell ref="AN88:AO88"/>
    <mergeCell ref="L89:M89"/>
    <mergeCell ref="X89:Y89"/>
    <mergeCell ref="D75:N76"/>
    <mergeCell ref="X71:Y71"/>
    <mergeCell ref="AN79:AO79"/>
    <mergeCell ref="L80:M80"/>
    <mergeCell ref="X74:Y74"/>
    <mergeCell ref="D84:N85"/>
    <mergeCell ref="D72:N73"/>
    <mergeCell ref="AN73:AO73"/>
    <mergeCell ref="AN70:AO70"/>
    <mergeCell ref="X65:Y65"/>
    <mergeCell ref="X68:Y68"/>
    <mergeCell ref="L71:M71"/>
    <mergeCell ref="L68:M68"/>
    <mergeCell ref="D66:N67"/>
    <mergeCell ref="AN67:AO67"/>
    <mergeCell ref="D63:N64"/>
    <mergeCell ref="AN64:AO64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orientation="portrait" r:id="rId1"/>
  <headerFooter alignWithMargins="0">
    <oddHeader>&amp;L&amp;12新潟市地域生活支援事業&amp;R&amp;16R６．４．１～版</oddHeader>
  </headerFooter>
  <rowBreaks count="1" manualBreakCount="1">
    <brk id="90" max="4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U122"/>
  <sheetViews>
    <sheetView view="pageBreakPreview" zoomScaleNormal="75" zoomScaleSheetLayoutView="100" workbookViewId="0">
      <selection activeCell="AV2" sqref="AV2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3.625" style="10" customWidth="1"/>
    <col min="4" max="10" width="2.375" style="141" customWidth="1"/>
    <col min="11" max="16" width="2.375" style="10" customWidth="1"/>
    <col min="17" max="20" width="2.375" style="141" customWidth="1"/>
    <col min="21" max="22" width="2.375" style="142" customWidth="1"/>
    <col min="23" max="23" width="2.375" style="141" customWidth="1"/>
    <col min="24" max="25" width="2.375" style="142" customWidth="1"/>
    <col min="26" max="44" width="2.375" style="141" customWidth="1"/>
    <col min="45" max="46" width="8.625" style="141" customWidth="1"/>
    <col min="47" max="47" width="2.75" style="141" customWidth="1"/>
    <col min="48" max="16384" width="9" style="141"/>
  </cols>
  <sheetData>
    <row r="1" spans="1:47" ht="17.100000000000001" customHeight="1" x14ac:dyDescent="0.15">
      <c r="A1" s="1"/>
    </row>
    <row r="2" spans="1:47" ht="17.100000000000001" customHeight="1" x14ac:dyDescent="0.15">
      <c r="A2" s="1"/>
    </row>
    <row r="3" spans="1:47" ht="17.100000000000001" customHeight="1" x14ac:dyDescent="0.15">
      <c r="A3" s="1"/>
    </row>
    <row r="4" spans="1:47" ht="17.100000000000001" customHeight="1" x14ac:dyDescent="0.15">
      <c r="A4" s="1"/>
      <c r="B4" s="1" t="s">
        <v>923</v>
      </c>
    </row>
    <row r="5" spans="1:47" s="147" customFormat="1" ht="17.100000000000001" customHeight="1" x14ac:dyDescent="0.15">
      <c r="A5" s="2" t="s">
        <v>63</v>
      </c>
      <c r="B5" s="143"/>
      <c r="C5" s="11" t="s">
        <v>55</v>
      </c>
      <c r="D5" s="144"/>
      <c r="E5" s="140"/>
      <c r="F5" s="140"/>
      <c r="G5" s="140"/>
      <c r="H5" s="140"/>
      <c r="I5" s="140"/>
      <c r="J5" s="140"/>
      <c r="K5" s="16"/>
      <c r="L5" s="16"/>
      <c r="M5" s="16"/>
      <c r="N5" s="16"/>
      <c r="O5" s="16"/>
      <c r="P5" s="16"/>
      <c r="Q5" s="140"/>
      <c r="R5" s="140"/>
      <c r="S5" s="140"/>
      <c r="T5" s="12"/>
      <c r="U5" s="145"/>
      <c r="V5" s="145"/>
      <c r="W5" s="140"/>
      <c r="X5" s="146" t="s">
        <v>64</v>
      </c>
      <c r="Y5" s="145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3" t="s">
        <v>56</v>
      </c>
      <c r="AT5" s="3" t="s">
        <v>57</v>
      </c>
      <c r="AU5" s="116"/>
    </row>
    <row r="6" spans="1:47" s="147" customFormat="1" ht="17.100000000000001" customHeight="1" x14ac:dyDescent="0.15">
      <c r="A6" s="4" t="s">
        <v>58</v>
      </c>
      <c r="B6" s="5" t="s">
        <v>59</v>
      </c>
      <c r="C6" s="21"/>
      <c r="D6" s="119"/>
      <c r="E6" s="117"/>
      <c r="F6" s="117"/>
      <c r="G6" s="117"/>
      <c r="H6" s="117"/>
      <c r="I6" s="117"/>
      <c r="J6" s="117"/>
      <c r="K6" s="20"/>
      <c r="L6" s="20"/>
      <c r="M6" s="20"/>
      <c r="N6" s="20"/>
      <c r="O6" s="20"/>
      <c r="P6" s="20"/>
      <c r="Q6" s="117"/>
      <c r="R6" s="117"/>
      <c r="S6" s="117"/>
      <c r="T6" s="117"/>
      <c r="U6" s="148"/>
      <c r="V6" s="148"/>
      <c r="W6" s="117"/>
      <c r="X6" s="148"/>
      <c r="Y6" s="148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6" t="s">
        <v>60</v>
      </c>
      <c r="AT6" s="6" t="s">
        <v>61</v>
      </c>
      <c r="AU6" s="116"/>
    </row>
    <row r="7" spans="1:47" s="147" customFormat="1" ht="17.100000000000001" customHeight="1" x14ac:dyDescent="0.15">
      <c r="A7" s="7">
        <v>16</v>
      </c>
      <c r="B7" s="8">
        <v>8330</v>
      </c>
      <c r="C7" s="9" t="s">
        <v>662</v>
      </c>
      <c r="D7" s="215" t="s">
        <v>552</v>
      </c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15"/>
      <c r="P7" s="16"/>
      <c r="Q7" s="16"/>
      <c r="R7" s="16"/>
      <c r="S7" s="16"/>
      <c r="T7" s="28"/>
      <c r="U7" s="28"/>
      <c r="V7" s="140"/>
      <c r="W7" s="16"/>
      <c r="X7" s="44"/>
      <c r="Y7" s="45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26"/>
      <c r="AN7" s="39"/>
      <c r="AO7" s="40"/>
      <c r="AP7" s="53"/>
      <c r="AQ7" s="46"/>
      <c r="AR7" s="52"/>
      <c r="AS7" s="177">
        <f>ROUND(L9*(1+AQ16),0)</f>
        <v>159</v>
      </c>
      <c r="AT7" s="49" t="s">
        <v>1482</v>
      </c>
    </row>
    <row r="8" spans="1:47" s="147" customFormat="1" ht="17.100000000000001" customHeight="1" x14ac:dyDescent="0.15">
      <c r="A8" s="7">
        <v>16</v>
      </c>
      <c r="B8" s="8">
        <v>8331</v>
      </c>
      <c r="C8" s="9" t="s">
        <v>663</v>
      </c>
      <c r="D8" s="232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125"/>
      <c r="P8" s="19"/>
      <c r="Q8" s="20"/>
      <c r="R8" s="20"/>
      <c r="S8" s="20"/>
      <c r="T8" s="31"/>
      <c r="U8" s="31"/>
      <c r="V8" s="117"/>
      <c r="W8" s="117"/>
      <c r="X8" s="117"/>
      <c r="Y8" s="122"/>
      <c r="Z8" s="43" t="s">
        <v>1483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2" t="s">
        <v>1484</v>
      </c>
      <c r="AN8" s="222">
        <v>1</v>
      </c>
      <c r="AO8" s="223"/>
      <c r="AP8" s="54"/>
      <c r="AQ8" s="27"/>
      <c r="AR8" s="48"/>
      <c r="AS8" s="177">
        <f>ROUND(ROUND(L9*AN8,0)*(1+AQ16),0)</f>
        <v>159</v>
      </c>
      <c r="AT8" s="29"/>
    </row>
    <row r="9" spans="1:47" s="147" customFormat="1" ht="17.100000000000001" customHeight="1" x14ac:dyDescent="0.15">
      <c r="A9" s="7">
        <v>16</v>
      </c>
      <c r="B9" s="8">
        <v>8332</v>
      </c>
      <c r="C9" s="9" t="s">
        <v>1661</v>
      </c>
      <c r="D9" s="55"/>
      <c r="E9" s="56"/>
      <c r="F9" s="56"/>
      <c r="G9" s="126"/>
      <c r="H9" s="127"/>
      <c r="I9" s="127"/>
      <c r="J9" s="127"/>
      <c r="K9" s="127"/>
      <c r="L9" s="221">
        <f>'移動支援(伴わない、単一早朝夜間)'!L9:M9</f>
        <v>106</v>
      </c>
      <c r="M9" s="221"/>
      <c r="N9" s="14" t="s">
        <v>62</v>
      </c>
      <c r="O9" s="18"/>
      <c r="P9" s="90" t="s">
        <v>205</v>
      </c>
      <c r="Q9" s="91"/>
      <c r="R9" s="91"/>
      <c r="S9" s="91"/>
      <c r="T9" s="91"/>
      <c r="U9" s="91"/>
      <c r="V9" s="33"/>
      <c r="W9" s="24" t="s">
        <v>1484</v>
      </c>
      <c r="X9" s="219">
        <v>0.7</v>
      </c>
      <c r="Y9" s="220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26"/>
      <c r="AN9" s="39"/>
      <c r="AO9" s="40"/>
      <c r="AP9" s="42"/>
      <c r="AQ9" s="37"/>
      <c r="AR9" s="38"/>
      <c r="AS9" s="177">
        <f>ROUND(ROUND(L9*X9,0)*(1+AQ16),0)</f>
        <v>111</v>
      </c>
      <c r="AT9" s="29"/>
    </row>
    <row r="10" spans="1:47" s="147" customFormat="1" ht="17.100000000000001" customHeight="1" x14ac:dyDescent="0.15">
      <c r="A10" s="7">
        <v>16</v>
      </c>
      <c r="B10" s="8">
        <v>8334</v>
      </c>
      <c r="C10" s="9" t="s">
        <v>1662</v>
      </c>
      <c r="D10" s="215" t="s">
        <v>1920</v>
      </c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15"/>
      <c r="P10" s="16"/>
      <c r="Q10" s="16"/>
      <c r="R10" s="16"/>
      <c r="S10" s="16"/>
      <c r="T10" s="28"/>
      <c r="U10" s="28"/>
      <c r="V10" s="140"/>
      <c r="W10" s="16"/>
      <c r="X10" s="44"/>
      <c r="Y10" s="45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26"/>
      <c r="AN10" s="39"/>
      <c r="AO10" s="40"/>
      <c r="AP10" s="42"/>
      <c r="AQ10" s="37"/>
      <c r="AR10" s="38"/>
      <c r="AS10" s="177">
        <f>ROUND(L12*(1+AQ16),0)</f>
        <v>230</v>
      </c>
      <c r="AT10" s="29"/>
    </row>
    <row r="11" spans="1:47" s="147" customFormat="1" ht="17.100000000000001" customHeight="1" x14ac:dyDescent="0.15">
      <c r="A11" s="7">
        <v>16</v>
      </c>
      <c r="B11" s="8">
        <v>8335</v>
      </c>
      <c r="C11" s="9" t="s">
        <v>1138</v>
      </c>
      <c r="D11" s="242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125"/>
      <c r="P11" s="19"/>
      <c r="Q11" s="20"/>
      <c r="R11" s="20"/>
      <c r="S11" s="20"/>
      <c r="T11" s="31"/>
      <c r="U11" s="31"/>
      <c r="V11" s="117"/>
      <c r="W11" s="117"/>
      <c r="X11" s="117"/>
      <c r="Y11" s="122"/>
      <c r="Z11" s="43" t="s">
        <v>1483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2" t="s">
        <v>1484</v>
      </c>
      <c r="AN11" s="222">
        <v>1</v>
      </c>
      <c r="AO11" s="223"/>
      <c r="AP11" s="54"/>
      <c r="AQ11" s="27"/>
      <c r="AR11" s="48"/>
      <c r="AS11" s="177">
        <f>ROUND(ROUND(L12*AN11,0)*(1+AQ16),0)</f>
        <v>230</v>
      </c>
      <c r="AT11" s="29"/>
    </row>
    <row r="12" spans="1:47" s="147" customFormat="1" ht="17.100000000000001" customHeight="1" x14ac:dyDescent="0.15">
      <c r="A12" s="7">
        <v>16</v>
      </c>
      <c r="B12" s="8">
        <v>8336</v>
      </c>
      <c r="C12" s="9" t="s">
        <v>1663</v>
      </c>
      <c r="D12" s="55"/>
      <c r="E12" s="56"/>
      <c r="F12" s="56"/>
      <c r="G12" s="126"/>
      <c r="H12" s="127"/>
      <c r="I12" s="127"/>
      <c r="J12" s="127"/>
      <c r="K12" s="127"/>
      <c r="L12" s="221">
        <f>'移動支援(伴わない、単一早朝夜間)'!L12:M12</f>
        <v>153</v>
      </c>
      <c r="M12" s="221"/>
      <c r="N12" s="14" t="s">
        <v>62</v>
      </c>
      <c r="O12" s="18"/>
      <c r="P12" s="90" t="s">
        <v>205</v>
      </c>
      <c r="Q12" s="91"/>
      <c r="R12" s="91"/>
      <c r="S12" s="91"/>
      <c r="T12" s="91"/>
      <c r="U12" s="91"/>
      <c r="V12" s="33"/>
      <c r="W12" s="24" t="s">
        <v>1484</v>
      </c>
      <c r="X12" s="291">
        <v>0.7</v>
      </c>
      <c r="Y12" s="292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26"/>
      <c r="AN12" s="39"/>
      <c r="AO12" s="40"/>
      <c r="AP12" s="42"/>
      <c r="AQ12" s="37"/>
      <c r="AR12" s="38"/>
      <c r="AS12" s="177">
        <f>ROUND(ROUND(L12*X12,0)*(1+AQ16),0)</f>
        <v>161</v>
      </c>
      <c r="AT12" s="29"/>
    </row>
    <row r="13" spans="1:47" s="147" customFormat="1" ht="17.100000000000001" customHeight="1" x14ac:dyDescent="0.15">
      <c r="A13" s="7">
        <v>16</v>
      </c>
      <c r="B13" s="8">
        <v>8337</v>
      </c>
      <c r="C13" s="9" t="s">
        <v>664</v>
      </c>
      <c r="D13" s="215" t="s">
        <v>1150</v>
      </c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15"/>
      <c r="P13" s="16"/>
      <c r="Q13" s="16"/>
      <c r="R13" s="16"/>
      <c r="S13" s="16"/>
      <c r="T13" s="28"/>
      <c r="U13" s="28"/>
      <c r="V13" s="140"/>
      <c r="W13" s="16"/>
      <c r="X13" s="44"/>
      <c r="Y13" s="45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26"/>
      <c r="AN13" s="39"/>
      <c r="AO13" s="40"/>
      <c r="AP13" s="237" t="s">
        <v>521</v>
      </c>
      <c r="AQ13" s="238"/>
      <c r="AR13" s="239"/>
      <c r="AS13" s="177">
        <f>ROUND(L15*(1+AQ16),0)</f>
        <v>296</v>
      </c>
      <c r="AT13" s="29"/>
    </row>
    <row r="14" spans="1:47" s="147" customFormat="1" ht="17.100000000000001" customHeight="1" x14ac:dyDescent="0.15">
      <c r="A14" s="7">
        <v>16</v>
      </c>
      <c r="B14" s="8">
        <v>8338</v>
      </c>
      <c r="C14" s="9" t="s">
        <v>665</v>
      </c>
      <c r="D14" s="242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125"/>
      <c r="P14" s="19"/>
      <c r="Q14" s="20"/>
      <c r="R14" s="20"/>
      <c r="S14" s="20"/>
      <c r="T14" s="31"/>
      <c r="U14" s="31"/>
      <c r="V14" s="117"/>
      <c r="W14" s="117"/>
      <c r="X14" s="117"/>
      <c r="Y14" s="122"/>
      <c r="Z14" s="43" t="s">
        <v>1483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2" t="s">
        <v>1484</v>
      </c>
      <c r="AN14" s="222">
        <v>1</v>
      </c>
      <c r="AO14" s="223"/>
      <c r="AP14" s="237"/>
      <c r="AQ14" s="238"/>
      <c r="AR14" s="239"/>
      <c r="AS14" s="177">
        <f>ROUND(ROUND(L15*AN14,0)*(1+AQ16),0)</f>
        <v>296</v>
      </c>
      <c r="AT14" s="29"/>
    </row>
    <row r="15" spans="1:47" s="147" customFormat="1" ht="17.100000000000001" customHeight="1" x14ac:dyDescent="0.15">
      <c r="A15" s="7">
        <v>16</v>
      </c>
      <c r="B15" s="8">
        <v>8339</v>
      </c>
      <c r="C15" s="9" t="s">
        <v>1664</v>
      </c>
      <c r="D15" s="55"/>
      <c r="E15" s="56"/>
      <c r="F15" s="56"/>
      <c r="G15" s="126"/>
      <c r="H15" s="127"/>
      <c r="I15" s="127"/>
      <c r="J15" s="127"/>
      <c r="K15" s="127"/>
      <c r="L15" s="221">
        <f>'移動支援(伴わない、単一早朝夜間)'!L15:M15</f>
        <v>197</v>
      </c>
      <c r="M15" s="221"/>
      <c r="N15" s="14" t="s">
        <v>62</v>
      </c>
      <c r="O15" s="18"/>
      <c r="P15" s="90" t="s">
        <v>205</v>
      </c>
      <c r="Q15" s="91"/>
      <c r="R15" s="91"/>
      <c r="S15" s="91"/>
      <c r="T15" s="91"/>
      <c r="U15" s="91"/>
      <c r="V15" s="33"/>
      <c r="W15" s="24" t="s">
        <v>1484</v>
      </c>
      <c r="X15" s="291">
        <v>0.7</v>
      </c>
      <c r="Y15" s="292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26"/>
      <c r="AN15" s="39"/>
      <c r="AO15" s="40"/>
      <c r="AP15" s="237"/>
      <c r="AQ15" s="238"/>
      <c r="AR15" s="239"/>
      <c r="AS15" s="177">
        <f>ROUND(ROUND(L15*X15,0)*(1+AQ16),0)</f>
        <v>207</v>
      </c>
      <c r="AT15" s="29"/>
    </row>
    <row r="16" spans="1:47" s="147" customFormat="1" ht="17.100000000000001" customHeight="1" x14ac:dyDescent="0.15">
      <c r="A16" s="7">
        <v>16</v>
      </c>
      <c r="B16" s="8">
        <v>8341</v>
      </c>
      <c r="C16" s="9" t="s">
        <v>1665</v>
      </c>
      <c r="D16" s="215" t="s">
        <v>1151</v>
      </c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15"/>
      <c r="P16" s="16"/>
      <c r="Q16" s="16"/>
      <c r="R16" s="16"/>
      <c r="S16" s="16"/>
      <c r="T16" s="28"/>
      <c r="U16" s="28"/>
      <c r="V16" s="140"/>
      <c r="W16" s="16"/>
      <c r="X16" s="44"/>
      <c r="Y16" s="45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26"/>
      <c r="AN16" s="39"/>
      <c r="AO16" s="40"/>
      <c r="AP16" s="36" t="s">
        <v>1484</v>
      </c>
      <c r="AQ16" s="219">
        <v>0.5</v>
      </c>
      <c r="AR16" s="220"/>
      <c r="AS16" s="177">
        <f>ROUND(L18*(1+AQ16),0)</f>
        <v>359</v>
      </c>
      <c r="AT16" s="29"/>
    </row>
    <row r="17" spans="1:46" s="147" customFormat="1" ht="17.100000000000001" customHeight="1" x14ac:dyDescent="0.15">
      <c r="A17" s="7">
        <v>16</v>
      </c>
      <c r="B17" s="8">
        <v>8342</v>
      </c>
      <c r="C17" s="9" t="s">
        <v>1139</v>
      </c>
      <c r="D17" s="242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125"/>
      <c r="P17" s="19"/>
      <c r="Q17" s="20"/>
      <c r="R17" s="20"/>
      <c r="S17" s="20"/>
      <c r="T17" s="31"/>
      <c r="U17" s="31"/>
      <c r="V17" s="117"/>
      <c r="W17" s="117"/>
      <c r="X17" s="117"/>
      <c r="Y17" s="122"/>
      <c r="Z17" s="43" t="s">
        <v>1483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2" t="s">
        <v>1484</v>
      </c>
      <c r="AN17" s="222">
        <v>1</v>
      </c>
      <c r="AO17" s="223"/>
      <c r="AR17" s="66" t="s">
        <v>516</v>
      </c>
      <c r="AS17" s="177">
        <f>ROUND(ROUND(L18*AN17,0)*(1+AQ16),0)</f>
        <v>359</v>
      </c>
      <c r="AT17" s="29"/>
    </row>
    <row r="18" spans="1:46" s="147" customFormat="1" ht="17.100000000000001" customHeight="1" x14ac:dyDescent="0.15">
      <c r="A18" s="7">
        <v>16</v>
      </c>
      <c r="B18" s="8">
        <v>8343</v>
      </c>
      <c r="C18" s="9" t="s">
        <v>1666</v>
      </c>
      <c r="D18" s="55"/>
      <c r="E18" s="56"/>
      <c r="F18" s="56"/>
      <c r="G18" s="126"/>
      <c r="H18" s="127"/>
      <c r="I18" s="127"/>
      <c r="J18" s="127"/>
      <c r="K18" s="127"/>
      <c r="L18" s="221">
        <f>'移動支援(伴わない、単一早朝夜間)'!L18:M18</f>
        <v>239</v>
      </c>
      <c r="M18" s="221"/>
      <c r="N18" s="14" t="s">
        <v>62</v>
      </c>
      <c r="O18" s="18"/>
      <c r="P18" s="90" t="s">
        <v>205</v>
      </c>
      <c r="Q18" s="91"/>
      <c r="R18" s="91"/>
      <c r="S18" s="91"/>
      <c r="T18" s="91"/>
      <c r="U18" s="91"/>
      <c r="V18" s="33"/>
      <c r="W18" s="24" t="s">
        <v>1484</v>
      </c>
      <c r="X18" s="291">
        <v>0.7</v>
      </c>
      <c r="Y18" s="292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26"/>
      <c r="AN18" s="39"/>
      <c r="AO18" s="40"/>
      <c r="AS18" s="177">
        <f>ROUND(ROUND(L18*X18,0)*(1+AQ16),0)</f>
        <v>251</v>
      </c>
      <c r="AT18" s="29"/>
    </row>
    <row r="19" spans="1:46" s="147" customFormat="1" ht="17.100000000000001" customHeight="1" x14ac:dyDescent="0.15">
      <c r="A19" s="7">
        <v>16</v>
      </c>
      <c r="B19" s="8">
        <v>8344</v>
      </c>
      <c r="C19" s="9" t="s">
        <v>1667</v>
      </c>
      <c r="D19" s="215" t="s">
        <v>1921</v>
      </c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15"/>
      <c r="P19" s="16"/>
      <c r="Q19" s="16"/>
      <c r="R19" s="16"/>
      <c r="S19" s="16"/>
      <c r="T19" s="28"/>
      <c r="U19" s="28"/>
      <c r="V19" s="140"/>
      <c r="W19" s="16"/>
      <c r="X19" s="44"/>
      <c r="Y19" s="45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26"/>
      <c r="AN19" s="39"/>
      <c r="AO19" s="40"/>
      <c r="AP19" s="36"/>
      <c r="AQ19" s="219"/>
      <c r="AR19" s="220"/>
      <c r="AS19" s="177">
        <f>ROUND(L21*(1+AQ16),0)</f>
        <v>413</v>
      </c>
      <c r="AT19" s="29"/>
    </row>
    <row r="20" spans="1:46" s="147" customFormat="1" ht="17.100000000000001" customHeight="1" x14ac:dyDescent="0.15">
      <c r="A20" s="7">
        <v>16</v>
      </c>
      <c r="B20" s="8">
        <v>8345</v>
      </c>
      <c r="C20" s="9" t="s">
        <v>666</v>
      </c>
      <c r="D20" s="242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125"/>
      <c r="P20" s="19"/>
      <c r="Q20" s="20"/>
      <c r="R20" s="20"/>
      <c r="S20" s="20"/>
      <c r="T20" s="31"/>
      <c r="U20" s="31"/>
      <c r="V20" s="117"/>
      <c r="W20" s="117"/>
      <c r="X20" s="117"/>
      <c r="Y20" s="122"/>
      <c r="Z20" s="43" t="s">
        <v>1483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2" t="s">
        <v>1484</v>
      </c>
      <c r="AN20" s="222">
        <v>1</v>
      </c>
      <c r="AO20" s="223"/>
      <c r="AR20" s="66"/>
      <c r="AS20" s="177">
        <f>ROUND(ROUND(L21*AN20,0)*(1+AQ16),0)</f>
        <v>413</v>
      </c>
      <c r="AT20" s="29"/>
    </row>
    <row r="21" spans="1:46" s="147" customFormat="1" ht="17.100000000000001" customHeight="1" x14ac:dyDescent="0.15">
      <c r="A21" s="7">
        <v>16</v>
      </c>
      <c r="B21" s="8">
        <v>8346</v>
      </c>
      <c r="C21" s="9" t="s">
        <v>1668</v>
      </c>
      <c r="D21" s="55"/>
      <c r="E21" s="56"/>
      <c r="F21" s="56"/>
      <c r="G21" s="126"/>
      <c r="H21" s="127"/>
      <c r="I21" s="127"/>
      <c r="J21" s="127"/>
      <c r="K21" s="127"/>
      <c r="L21" s="221">
        <f>'移動支援(伴わない、単一早朝夜間)'!L21:M21</f>
        <v>275</v>
      </c>
      <c r="M21" s="221"/>
      <c r="N21" s="14" t="s">
        <v>62</v>
      </c>
      <c r="O21" s="18"/>
      <c r="P21" s="90" t="s">
        <v>205</v>
      </c>
      <c r="Q21" s="91"/>
      <c r="R21" s="91"/>
      <c r="S21" s="91"/>
      <c r="T21" s="91"/>
      <c r="U21" s="91"/>
      <c r="V21" s="33"/>
      <c r="W21" s="24" t="s">
        <v>1484</v>
      </c>
      <c r="X21" s="291">
        <v>0.7</v>
      </c>
      <c r="Y21" s="292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26"/>
      <c r="AN21" s="39"/>
      <c r="AO21" s="40"/>
      <c r="AS21" s="177">
        <f>ROUND(ROUND(L21*X21,0)*(1+AQ16),0)</f>
        <v>290</v>
      </c>
      <c r="AT21" s="29"/>
    </row>
    <row r="22" spans="1:46" s="147" customFormat="1" ht="17.100000000000001" customHeight="1" x14ac:dyDescent="0.15">
      <c r="A22" s="7">
        <v>16</v>
      </c>
      <c r="B22" s="8">
        <v>8348</v>
      </c>
      <c r="C22" s="9" t="s">
        <v>1669</v>
      </c>
      <c r="D22" s="215" t="s">
        <v>1922</v>
      </c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15"/>
      <c r="P22" s="16"/>
      <c r="Q22" s="16"/>
      <c r="R22" s="16"/>
      <c r="S22" s="16"/>
      <c r="T22" s="28"/>
      <c r="U22" s="28"/>
      <c r="V22" s="140"/>
      <c r="W22" s="16"/>
      <c r="X22" s="44"/>
      <c r="Y22" s="45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26"/>
      <c r="AN22" s="39"/>
      <c r="AO22" s="40"/>
      <c r="AP22" s="36"/>
      <c r="AQ22" s="219"/>
      <c r="AR22" s="220"/>
      <c r="AS22" s="177">
        <f>ROUND(L24*(1+AQ16),0)</f>
        <v>467</v>
      </c>
      <c r="AT22" s="29"/>
    </row>
    <row r="23" spans="1:46" s="147" customFormat="1" ht="17.100000000000001" customHeight="1" x14ac:dyDescent="0.15">
      <c r="A23" s="7">
        <v>16</v>
      </c>
      <c r="B23" s="8">
        <v>8349</v>
      </c>
      <c r="C23" s="9" t="s">
        <v>1140</v>
      </c>
      <c r="D23" s="242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125"/>
      <c r="P23" s="19"/>
      <c r="Q23" s="20"/>
      <c r="R23" s="20"/>
      <c r="S23" s="20"/>
      <c r="T23" s="31"/>
      <c r="U23" s="31"/>
      <c r="V23" s="117"/>
      <c r="W23" s="117"/>
      <c r="X23" s="117"/>
      <c r="Y23" s="122"/>
      <c r="Z23" s="43" t="s">
        <v>1483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2" t="s">
        <v>1484</v>
      </c>
      <c r="AN23" s="222">
        <v>1</v>
      </c>
      <c r="AO23" s="223"/>
      <c r="AR23" s="66"/>
      <c r="AS23" s="177">
        <f>ROUND(ROUND(L24*AN23,0)*(1+AQ16),0)</f>
        <v>467</v>
      </c>
      <c r="AT23" s="29"/>
    </row>
    <row r="24" spans="1:46" s="147" customFormat="1" ht="17.100000000000001" customHeight="1" x14ac:dyDescent="0.15">
      <c r="A24" s="7">
        <v>16</v>
      </c>
      <c r="B24" s="8">
        <v>8350</v>
      </c>
      <c r="C24" s="9" t="s">
        <v>1670</v>
      </c>
      <c r="D24" s="55"/>
      <c r="E24" s="56"/>
      <c r="F24" s="56"/>
      <c r="G24" s="126"/>
      <c r="H24" s="127"/>
      <c r="I24" s="127"/>
      <c r="J24" s="127"/>
      <c r="K24" s="127"/>
      <c r="L24" s="221">
        <f>'移動支援(伴わない、単一日中)'!L24:M24</f>
        <v>311</v>
      </c>
      <c r="M24" s="221"/>
      <c r="N24" s="14" t="s">
        <v>62</v>
      </c>
      <c r="O24" s="18"/>
      <c r="P24" s="90" t="s">
        <v>205</v>
      </c>
      <c r="Q24" s="91"/>
      <c r="R24" s="91"/>
      <c r="S24" s="91"/>
      <c r="T24" s="91"/>
      <c r="U24" s="91"/>
      <c r="V24" s="33"/>
      <c r="W24" s="24" t="s">
        <v>1484</v>
      </c>
      <c r="X24" s="291">
        <v>0.7</v>
      </c>
      <c r="Y24" s="292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26"/>
      <c r="AN24" s="39"/>
      <c r="AO24" s="40"/>
      <c r="AS24" s="177">
        <f>ROUND(ROUND(L24*X24,0)*(1+AQ16),0)</f>
        <v>327</v>
      </c>
      <c r="AT24" s="29"/>
    </row>
    <row r="25" spans="1:46" s="147" customFormat="1" ht="17.100000000000001" customHeight="1" x14ac:dyDescent="0.15">
      <c r="A25" s="7">
        <v>16</v>
      </c>
      <c r="B25" s="8">
        <v>8351</v>
      </c>
      <c r="C25" s="9" t="s">
        <v>667</v>
      </c>
      <c r="D25" s="215" t="s">
        <v>1923</v>
      </c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15"/>
      <c r="P25" s="16"/>
      <c r="Q25" s="16"/>
      <c r="R25" s="16"/>
      <c r="S25" s="16"/>
      <c r="T25" s="28"/>
      <c r="U25" s="28"/>
      <c r="V25" s="140"/>
      <c r="W25" s="16"/>
      <c r="X25" s="44"/>
      <c r="Y25" s="45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26"/>
      <c r="AN25" s="39"/>
      <c r="AO25" s="40"/>
      <c r="AR25" s="118"/>
      <c r="AS25" s="177">
        <f>ROUND(L27*(1+AQ16),0)</f>
        <v>519</v>
      </c>
      <c r="AT25" s="29"/>
    </row>
    <row r="26" spans="1:46" s="147" customFormat="1" ht="17.100000000000001" customHeight="1" x14ac:dyDescent="0.15">
      <c r="A26" s="7">
        <v>16</v>
      </c>
      <c r="B26" s="8">
        <v>8352</v>
      </c>
      <c r="C26" s="9" t="s">
        <v>668</v>
      </c>
      <c r="D26" s="242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125"/>
      <c r="P26" s="19"/>
      <c r="Q26" s="20"/>
      <c r="R26" s="20"/>
      <c r="S26" s="20"/>
      <c r="T26" s="31"/>
      <c r="U26" s="31"/>
      <c r="V26" s="117"/>
      <c r="W26" s="117"/>
      <c r="X26" s="117"/>
      <c r="Y26" s="122"/>
      <c r="Z26" s="43" t="s">
        <v>1483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2" t="s">
        <v>1484</v>
      </c>
      <c r="AN26" s="222">
        <v>1</v>
      </c>
      <c r="AO26" s="223"/>
      <c r="AS26" s="177">
        <f>ROUND(ROUND(L27*AN26,0)*(1+AQ16),0)</f>
        <v>519</v>
      </c>
      <c r="AT26" s="29"/>
    </row>
    <row r="27" spans="1:46" s="147" customFormat="1" ht="17.100000000000001" customHeight="1" x14ac:dyDescent="0.15">
      <c r="A27" s="7">
        <v>16</v>
      </c>
      <c r="B27" s="8">
        <v>8353</v>
      </c>
      <c r="C27" s="9" t="s">
        <v>1671</v>
      </c>
      <c r="D27" s="55"/>
      <c r="E27" s="56"/>
      <c r="F27" s="56"/>
      <c r="G27" s="126"/>
      <c r="H27" s="127"/>
      <c r="I27" s="127"/>
      <c r="J27" s="127"/>
      <c r="K27" s="127"/>
      <c r="L27" s="221">
        <f>L24+35</f>
        <v>346</v>
      </c>
      <c r="M27" s="221"/>
      <c r="N27" s="14" t="s">
        <v>62</v>
      </c>
      <c r="O27" s="18"/>
      <c r="P27" s="90" t="s">
        <v>205</v>
      </c>
      <c r="Q27" s="91"/>
      <c r="R27" s="91"/>
      <c r="S27" s="91"/>
      <c r="T27" s="91"/>
      <c r="U27" s="91"/>
      <c r="V27" s="33"/>
      <c r="W27" s="24" t="s">
        <v>1484</v>
      </c>
      <c r="X27" s="291">
        <v>0.7</v>
      </c>
      <c r="Y27" s="292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26"/>
      <c r="AN27" s="39"/>
      <c r="AO27" s="40"/>
      <c r="AP27" s="42"/>
      <c r="AQ27" s="37"/>
      <c r="AR27" s="38"/>
      <c r="AS27" s="177">
        <f>ROUND(ROUND(L27*X27,0)*(1+AQ16),0)</f>
        <v>363</v>
      </c>
      <c r="AT27" s="29"/>
    </row>
    <row r="28" spans="1:46" s="147" customFormat="1" ht="17.100000000000001" customHeight="1" x14ac:dyDescent="0.15">
      <c r="A28" s="7">
        <v>16</v>
      </c>
      <c r="B28" s="8">
        <v>8355</v>
      </c>
      <c r="C28" s="9" t="s">
        <v>1672</v>
      </c>
      <c r="D28" s="215" t="s">
        <v>1152</v>
      </c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15"/>
      <c r="P28" s="16"/>
      <c r="Q28" s="16"/>
      <c r="R28" s="16"/>
      <c r="S28" s="16"/>
      <c r="T28" s="28"/>
      <c r="U28" s="28"/>
      <c r="V28" s="140"/>
      <c r="W28" s="16"/>
      <c r="X28" s="44"/>
      <c r="Y28" s="45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26"/>
      <c r="AN28" s="39"/>
      <c r="AO28" s="40"/>
      <c r="AP28" s="42"/>
      <c r="AQ28" s="37"/>
      <c r="AR28" s="38"/>
      <c r="AS28" s="177">
        <f>ROUND(L30*(1+AQ16),0)</f>
        <v>572</v>
      </c>
      <c r="AT28" s="29"/>
    </row>
    <row r="29" spans="1:46" s="147" customFormat="1" ht="17.100000000000001" customHeight="1" x14ac:dyDescent="0.15">
      <c r="A29" s="7">
        <v>16</v>
      </c>
      <c r="B29" s="8">
        <v>8356</v>
      </c>
      <c r="C29" s="9" t="s">
        <v>1141</v>
      </c>
      <c r="D29" s="242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125"/>
      <c r="P29" s="19"/>
      <c r="Q29" s="20"/>
      <c r="R29" s="20"/>
      <c r="S29" s="20"/>
      <c r="T29" s="31"/>
      <c r="U29" s="31"/>
      <c r="V29" s="117"/>
      <c r="W29" s="117"/>
      <c r="X29" s="117"/>
      <c r="Y29" s="122"/>
      <c r="Z29" s="43" t="s">
        <v>1483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2" t="s">
        <v>1484</v>
      </c>
      <c r="AN29" s="222">
        <v>1</v>
      </c>
      <c r="AO29" s="223"/>
      <c r="AP29" s="54"/>
      <c r="AQ29" s="27"/>
      <c r="AR29" s="48"/>
      <c r="AS29" s="177">
        <f>ROUND(ROUND(L30*AN29,0)*(1+AQ16),0)</f>
        <v>572</v>
      </c>
      <c r="AT29" s="29"/>
    </row>
    <row r="30" spans="1:46" s="147" customFormat="1" ht="17.100000000000001" customHeight="1" x14ac:dyDescent="0.15">
      <c r="A30" s="7">
        <v>16</v>
      </c>
      <c r="B30" s="8">
        <v>8357</v>
      </c>
      <c r="C30" s="9" t="s">
        <v>1673</v>
      </c>
      <c r="D30" s="55"/>
      <c r="E30" s="56"/>
      <c r="F30" s="56"/>
      <c r="G30" s="126"/>
      <c r="H30" s="127"/>
      <c r="I30" s="127"/>
      <c r="J30" s="127"/>
      <c r="K30" s="127"/>
      <c r="L30" s="221">
        <f>L27+35</f>
        <v>381</v>
      </c>
      <c r="M30" s="221"/>
      <c r="N30" s="14" t="s">
        <v>62</v>
      </c>
      <c r="O30" s="18"/>
      <c r="P30" s="90" t="s">
        <v>205</v>
      </c>
      <c r="Q30" s="91"/>
      <c r="R30" s="91"/>
      <c r="S30" s="91"/>
      <c r="T30" s="91"/>
      <c r="U30" s="91"/>
      <c r="V30" s="33"/>
      <c r="W30" s="24" t="s">
        <v>1484</v>
      </c>
      <c r="X30" s="291">
        <v>0.7</v>
      </c>
      <c r="Y30" s="292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26"/>
      <c r="AN30" s="39"/>
      <c r="AO30" s="40"/>
      <c r="AP30" s="42"/>
      <c r="AQ30" s="37"/>
      <c r="AR30" s="38"/>
      <c r="AS30" s="177">
        <f>ROUND(ROUND(L30*X30,0)*(1+AQ16),0)</f>
        <v>401</v>
      </c>
      <c r="AT30" s="29"/>
    </row>
    <row r="31" spans="1:46" s="147" customFormat="1" ht="17.100000000000001" customHeight="1" x14ac:dyDescent="0.15">
      <c r="A31" s="7">
        <v>16</v>
      </c>
      <c r="B31" s="8">
        <v>8358</v>
      </c>
      <c r="C31" s="9" t="s">
        <v>669</v>
      </c>
      <c r="D31" s="215" t="s">
        <v>1924</v>
      </c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15"/>
      <c r="P31" s="16"/>
      <c r="Q31" s="16"/>
      <c r="R31" s="16"/>
      <c r="S31" s="16"/>
      <c r="T31" s="28"/>
      <c r="U31" s="28"/>
      <c r="V31" s="140"/>
      <c r="W31" s="16"/>
      <c r="X31" s="44"/>
      <c r="Y31" s="45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26"/>
      <c r="AN31" s="39"/>
      <c r="AO31" s="40"/>
      <c r="AP31" s="42"/>
      <c r="AQ31" s="37"/>
      <c r="AR31" s="38"/>
      <c r="AS31" s="177">
        <f>ROUND(L33*(1+AQ16),0)</f>
        <v>624</v>
      </c>
      <c r="AT31" s="29"/>
    </row>
    <row r="32" spans="1:46" s="147" customFormat="1" ht="17.100000000000001" customHeight="1" x14ac:dyDescent="0.15">
      <c r="A32" s="7">
        <v>16</v>
      </c>
      <c r="B32" s="8">
        <v>8359</v>
      </c>
      <c r="C32" s="9" t="s">
        <v>670</v>
      </c>
      <c r="D32" s="242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125"/>
      <c r="P32" s="19"/>
      <c r="Q32" s="20"/>
      <c r="R32" s="20"/>
      <c r="S32" s="20"/>
      <c r="T32" s="31"/>
      <c r="U32" s="31"/>
      <c r="V32" s="117"/>
      <c r="W32" s="117"/>
      <c r="X32" s="117"/>
      <c r="Y32" s="122"/>
      <c r="Z32" s="43" t="s">
        <v>1483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2" t="s">
        <v>1484</v>
      </c>
      <c r="AN32" s="222">
        <v>1</v>
      </c>
      <c r="AO32" s="223"/>
      <c r="AP32" s="54"/>
      <c r="AQ32" s="27"/>
      <c r="AR32" s="48"/>
      <c r="AS32" s="177">
        <f>ROUND(ROUND(L33*AN32,0)*(1+AQ16),0)</f>
        <v>624</v>
      </c>
      <c r="AT32" s="29"/>
    </row>
    <row r="33" spans="1:46" s="147" customFormat="1" ht="17.100000000000001" customHeight="1" x14ac:dyDescent="0.15">
      <c r="A33" s="7">
        <v>16</v>
      </c>
      <c r="B33" s="8">
        <v>8360</v>
      </c>
      <c r="C33" s="9" t="s">
        <v>1674</v>
      </c>
      <c r="D33" s="55"/>
      <c r="E33" s="56"/>
      <c r="F33" s="56"/>
      <c r="G33" s="126"/>
      <c r="H33" s="127"/>
      <c r="I33" s="127"/>
      <c r="J33" s="127"/>
      <c r="K33" s="127"/>
      <c r="L33" s="221">
        <f>L30+35</f>
        <v>416</v>
      </c>
      <c r="M33" s="221"/>
      <c r="N33" s="14" t="s">
        <v>62</v>
      </c>
      <c r="O33" s="18"/>
      <c r="P33" s="90" t="s">
        <v>205</v>
      </c>
      <c r="Q33" s="91"/>
      <c r="R33" s="91"/>
      <c r="S33" s="91"/>
      <c r="T33" s="91"/>
      <c r="U33" s="91"/>
      <c r="V33" s="33"/>
      <c r="W33" s="24" t="s">
        <v>1484</v>
      </c>
      <c r="X33" s="291">
        <v>0.7</v>
      </c>
      <c r="Y33" s="292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26"/>
      <c r="AN33" s="39"/>
      <c r="AO33" s="40"/>
      <c r="AP33" s="42"/>
      <c r="AQ33" s="37"/>
      <c r="AR33" s="38"/>
      <c r="AS33" s="177">
        <f>ROUND(ROUND(L33*X33,0)*(1+AQ16),0)</f>
        <v>437</v>
      </c>
      <c r="AT33" s="29"/>
    </row>
    <row r="34" spans="1:46" s="147" customFormat="1" ht="17.100000000000001" customHeight="1" x14ac:dyDescent="0.15">
      <c r="A34" s="7">
        <v>16</v>
      </c>
      <c r="B34" s="8">
        <v>8362</v>
      </c>
      <c r="C34" s="9" t="s">
        <v>1675</v>
      </c>
      <c r="D34" s="215" t="s">
        <v>1925</v>
      </c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15"/>
      <c r="P34" s="16"/>
      <c r="Q34" s="16"/>
      <c r="R34" s="16"/>
      <c r="S34" s="16"/>
      <c r="T34" s="28"/>
      <c r="U34" s="28"/>
      <c r="V34" s="140"/>
      <c r="W34" s="16"/>
      <c r="X34" s="44"/>
      <c r="Y34" s="45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26"/>
      <c r="AN34" s="39"/>
      <c r="AO34" s="40"/>
      <c r="AP34" s="42"/>
      <c r="AQ34" s="37"/>
      <c r="AR34" s="38"/>
      <c r="AS34" s="177">
        <f>ROUND(L36*(1+AQ16),0)</f>
        <v>677</v>
      </c>
      <c r="AT34" s="29"/>
    </row>
    <row r="35" spans="1:46" s="147" customFormat="1" ht="17.100000000000001" customHeight="1" x14ac:dyDescent="0.15">
      <c r="A35" s="7">
        <v>16</v>
      </c>
      <c r="B35" s="8">
        <v>8363</v>
      </c>
      <c r="C35" s="9" t="s">
        <v>1142</v>
      </c>
      <c r="D35" s="242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125"/>
      <c r="P35" s="19"/>
      <c r="Q35" s="20"/>
      <c r="R35" s="20"/>
      <c r="S35" s="20"/>
      <c r="T35" s="31"/>
      <c r="U35" s="31"/>
      <c r="V35" s="117"/>
      <c r="W35" s="117"/>
      <c r="X35" s="117"/>
      <c r="Y35" s="122"/>
      <c r="Z35" s="43" t="s">
        <v>1483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2" t="s">
        <v>1484</v>
      </c>
      <c r="AN35" s="222">
        <v>1</v>
      </c>
      <c r="AO35" s="223"/>
      <c r="AP35" s="54"/>
      <c r="AQ35" s="27"/>
      <c r="AR35" s="48"/>
      <c r="AS35" s="177">
        <f>ROUND(ROUND(L36*AN35,0)*(1+AQ16),0)</f>
        <v>677</v>
      </c>
      <c r="AT35" s="29"/>
    </row>
    <row r="36" spans="1:46" s="147" customFormat="1" ht="17.100000000000001" customHeight="1" x14ac:dyDescent="0.15">
      <c r="A36" s="7">
        <v>16</v>
      </c>
      <c r="B36" s="8">
        <v>8364</v>
      </c>
      <c r="C36" s="9" t="s">
        <v>1676</v>
      </c>
      <c r="D36" s="55"/>
      <c r="E36" s="56"/>
      <c r="F36" s="56"/>
      <c r="G36" s="126"/>
      <c r="H36" s="127"/>
      <c r="I36" s="127"/>
      <c r="J36" s="127"/>
      <c r="K36" s="127"/>
      <c r="L36" s="221">
        <f>L33+35</f>
        <v>451</v>
      </c>
      <c r="M36" s="221"/>
      <c r="N36" s="14" t="s">
        <v>62</v>
      </c>
      <c r="O36" s="18"/>
      <c r="P36" s="90" t="s">
        <v>205</v>
      </c>
      <c r="Q36" s="91"/>
      <c r="R36" s="91"/>
      <c r="S36" s="91"/>
      <c r="T36" s="91"/>
      <c r="U36" s="91"/>
      <c r="V36" s="33"/>
      <c r="W36" s="24" t="s">
        <v>1484</v>
      </c>
      <c r="X36" s="291">
        <v>0.7</v>
      </c>
      <c r="Y36" s="292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26"/>
      <c r="AN36" s="39"/>
      <c r="AO36" s="40"/>
      <c r="AP36" s="42"/>
      <c r="AQ36" s="37"/>
      <c r="AR36" s="38"/>
      <c r="AS36" s="177">
        <f>ROUND(ROUND(L36*X36,0)*(1+AQ16),0)</f>
        <v>474</v>
      </c>
      <c r="AT36" s="29"/>
    </row>
    <row r="37" spans="1:46" s="147" customFormat="1" ht="17.100000000000001" customHeight="1" x14ac:dyDescent="0.15">
      <c r="A37" s="7">
        <v>16</v>
      </c>
      <c r="B37" s="8">
        <v>8365</v>
      </c>
      <c r="C37" s="9" t="s">
        <v>671</v>
      </c>
      <c r="D37" s="215" t="s">
        <v>1153</v>
      </c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15"/>
      <c r="P37" s="16"/>
      <c r="Q37" s="16"/>
      <c r="R37" s="16"/>
      <c r="S37" s="16"/>
      <c r="T37" s="28"/>
      <c r="U37" s="28"/>
      <c r="V37" s="140"/>
      <c r="W37" s="16"/>
      <c r="X37" s="44"/>
      <c r="Y37" s="45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26"/>
      <c r="AN37" s="39"/>
      <c r="AO37" s="40"/>
      <c r="AP37" s="152"/>
      <c r="AQ37" s="153"/>
      <c r="AR37" s="154"/>
      <c r="AS37" s="177">
        <f>ROUND(L39*(1+AQ16),0)</f>
        <v>729</v>
      </c>
      <c r="AT37" s="29"/>
    </row>
    <row r="38" spans="1:46" s="147" customFormat="1" ht="17.100000000000001" customHeight="1" x14ac:dyDescent="0.15">
      <c r="A38" s="7">
        <v>16</v>
      </c>
      <c r="B38" s="8">
        <v>8366</v>
      </c>
      <c r="C38" s="9" t="s">
        <v>672</v>
      </c>
      <c r="D38" s="242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125"/>
      <c r="P38" s="19"/>
      <c r="Q38" s="20"/>
      <c r="R38" s="20"/>
      <c r="S38" s="20"/>
      <c r="T38" s="31"/>
      <c r="U38" s="31"/>
      <c r="V38" s="117"/>
      <c r="W38" s="117"/>
      <c r="X38" s="117"/>
      <c r="Y38" s="122"/>
      <c r="Z38" s="43" t="s">
        <v>1483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2" t="s">
        <v>1484</v>
      </c>
      <c r="AN38" s="222">
        <v>1</v>
      </c>
      <c r="AO38" s="223"/>
      <c r="AP38" s="152"/>
      <c r="AQ38" s="153"/>
      <c r="AR38" s="154"/>
      <c r="AS38" s="177">
        <f>ROUND(ROUND(L39*AN38,0)*(1+AQ16),0)</f>
        <v>729</v>
      </c>
      <c r="AT38" s="29"/>
    </row>
    <row r="39" spans="1:46" s="147" customFormat="1" ht="17.100000000000001" customHeight="1" x14ac:dyDescent="0.15">
      <c r="A39" s="7">
        <v>16</v>
      </c>
      <c r="B39" s="8">
        <v>8367</v>
      </c>
      <c r="C39" s="9" t="s">
        <v>1677</v>
      </c>
      <c r="D39" s="55"/>
      <c r="E39" s="56"/>
      <c r="F39" s="56"/>
      <c r="G39" s="126"/>
      <c r="H39" s="127"/>
      <c r="I39" s="127"/>
      <c r="J39" s="127"/>
      <c r="K39" s="127"/>
      <c r="L39" s="221">
        <f>L36+35</f>
        <v>486</v>
      </c>
      <c r="M39" s="221"/>
      <c r="N39" s="14" t="s">
        <v>62</v>
      </c>
      <c r="O39" s="18"/>
      <c r="P39" s="90" t="s">
        <v>205</v>
      </c>
      <c r="Q39" s="91"/>
      <c r="R39" s="91"/>
      <c r="S39" s="91"/>
      <c r="T39" s="91"/>
      <c r="U39" s="91"/>
      <c r="V39" s="33"/>
      <c r="W39" s="24" t="s">
        <v>1484</v>
      </c>
      <c r="X39" s="291">
        <v>0.7</v>
      </c>
      <c r="Y39" s="292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26"/>
      <c r="AN39" s="39"/>
      <c r="AO39" s="40"/>
      <c r="AP39" s="152"/>
      <c r="AQ39" s="153"/>
      <c r="AR39" s="154"/>
      <c r="AS39" s="177">
        <f>ROUND(ROUND(L39*X39,0)*(1+AQ16),0)</f>
        <v>510</v>
      </c>
      <c r="AT39" s="29"/>
    </row>
    <row r="40" spans="1:46" s="147" customFormat="1" ht="17.100000000000001" customHeight="1" x14ac:dyDescent="0.15">
      <c r="A40" s="7">
        <v>16</v>
      </c>
      <c r="B40" s="8">
        <v>8369</v>
      </c>
      <c r="C40" s="9" t="s">
        <v>1678</v>
      </c>
      <c r="D40" s="224" t="s">
        <v>1154</v>
      </c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15"/>
      <c r="P40" s="16"/>
      <c r="Q40" s="16"/>
      <c r="R40" s="16"/>
      <c r="S40" s="16"/>
      <c r="T40" s="28"/>
      <c r="U40" s="28"/>
      <c r="V40" s="140"/>
      <c r="W40" s="16"/>
      <c r="X40" s="44"/>
      <c r="Y40" s="45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26"/>
      <c r="AN40" s="39"/>
      <c r="AO40" s="40"/>
      <c r="AP40" s="155"/>
      <c r="AQ40" s="116"/>
      <c r="AR40" s="118"/>
      <c r="AS40" s="177">
        <f>ROUND(L42*(1+AQ16),0)</f>
        <v>782</v>
      </c>
      <c r="AT40" s="29"/>
    </row>
    <row r="41" spans="1:46" s="147" customFormat="1" ht="17.100000000000001" customHeight="1" x14ac:dyDescent="0.15">
      <c r="A41" s="7">
        <v>16</v>
      </c>
      <c r="B41" s="8">
        <v>8370</v>
      </c>
      <c r="C41" s="9" t="s">
        <v>1143</v>
      </c>
      <c r="D41" s="226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125"/>
      <c r="P41" s="19"/>
      <c r="Q41" s="20"/>
      <c r="R41" s="20"/>
      <c r="S41" s="20"/>
      <c r="T41" s="31"/>
      <c r="U41" s="31"/>
      <c r="V41" s="117"/>
      <c r="W41" s="117"/>
      <c r="X41" s="117"/>
      <c r="Y41" s="122"/>
      <c r="Z41" s="43" t="s">
        <v>1483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2" t="s">
        <v>1484</v>
      </c>
      <c r="AN41" s="222">
        <v>1</v>
      </c>
      <c r="AO41" s="223"/>
      <c r="AP41" s="42"/>
      <c r="AQ41" s="37"/>
      <c r="AR41" s="38"/>
      <c r="AS41" s="177">
        <f>ROUND(ROUND(L42*AN41,0)*(1+AQ16),0)</f>
        <v>782</v>
      </c>
      <c r="AT41" s="29"/>
    </row>
    <row r="42" spans="1:46" s="147" customFormat="1" ht="17.100000000000001" customHeight="1" x14ac:dyDescent="0.15">
      <c r="A42" s="7">
        <v>16</v>
      </c>
      <c r="B42" s="8">
        <v>8371</v>
      </c>
      <c r="C42" s="9" t="s">
        <v>1679</v>
      </c>
      <c r="D42" s="55"/>
      <c r="E42" s="56"/>
      <c r="F42" s="56"/>
      <c r="G42" s="126"/>
      <c r="H42" s="127"/>
      <c r="I42" s="127"/>
      <c r="J42" s="127"/>
      <c r="K42" s="127"/>
      <c r="L42" s="221">
        <f>L39+35</f>
        <v>521</v>
      </c>
      <c r="M42" s="221"/>
      <c r="N42" s="14" t="s">
        <v>62</v>
      </c>
      <c r="O42" s="18"/>
      <c r="P42" s="90" t="s">
        <v>205</v>
      </c>
      <c r="Q42" s="91"/>
      <c r="R42" s="91"/>
      <c r="S42" s="91"/>
      <c r="T42" s="91"/>
      <c r="U42" s="91"/>
      <c r="V42" s="33"/>
      <c r="W42" s="24" t="s">
        <v>1522</v>
      </c>
      <c r="X42" s="291">
        <v>0.7</v>
      </c>
      <c r="Y42" s="292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26"/>
      <c r="AN42" s="39"/>
      <c r="AO42" s="40"/>
      <c r="AP42" s="54"/>
      <c r="AQ42" s="27"/>
      <c r="AR42" s="48"/>
      <c r="AS42" s="177">
        <f>ROUND(ROUND(L42*X42,0)*(1+AQ16),0)</f>
        <v>548</v>
      </c>
      <c r="AT42" s="29"/>
    </row>
    <row r="43" spans="1:46" s="147" customFormat="1" ht="17.100000000000001" customHeight="1" x14ac:dyDescent="0.15">
      <c r="A43" s="7">
        <v>16</v>
      </c>
      <c r="B43" s="8">
        <v>8372</v>
      </c>
      <c r="C43" s="9" t="s">
        <v>673</v>
      </c>
      <c r="D43" s="224" t="s">
        <v>1926</v>
      </c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15"/>
      <c r="P43" s="16"/>
      <c r="Q43" s="16"/>
      <c r="R43" s="16"/>
      <c r="S43" s="16"/>
      <c r="T43" s="28"/>
      <c r="U43" s="28"/>
      <c r="V43" s="140"/>
      <c r="W43" s="16"/>
      <c r="X43" s="44"/>
      <c r="Y43" s="45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26"/>
      <c r="AN43" s="39"/>
      <c r="AO43" s="40"/>
      <c r="AP43" s="155"/>
      <c r="AQ43" s="116"/>
      <c r="AR43" s="118"/>
      <c r="AS43" s="177">
        <f>ROUND(L45*(1+AQ16),0)</f>
        <v>834</v>
      </c>
      <c r="AT43" s="29"/>
    </row>
    <row r="44" spans="1:46" s="147" customFormat="1" ht="17.100000000000001" customHeight="1" x14ac:dyDescent="0.15">
      <c r="A44" s="7">
        <v>16</v>
      </c>
      <c r="B44" s="8">
        <v>8373</v>
      </c>
      <c r="C44" s="9" t="s">
        <v>674</v>
      </c>
      <c r="D44" s="226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125"/>
      <c r="P44" s="19"/>
      <c r="Q44" s="20"/>
      <c r="R44" s="20"/>
      <c r="S44" s="20"/>
      <c r="T44" s="31"/>
      <c r="U44" s="31"/>
      <c r="V44" s="117"/>
      <c r="W44" s="117"/>
      <c r="X44" s="117"/>
      <c r="Y44" s="122"/>
      <c r="Z44" s="43" t="s">
        <v>1521</v>
      </c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2" t="s">
        <v>1522</v>
      </c>
      <c r="AN44" s="222">
        <v>1</v>
      </c>
      <c r="AO44" s="223"/>
      <c r="AP44" s="42"/>
      <c r="AQ44" s="37"/>
      <c r="AR44" s="38"/>
      <c r="AS44" s="177">
        <f>ROUND(ROUND(L45*AN44,0)*(1+AQ16),0)</f>
        <v>834</v>
      </c>
      <c r="AT44" s="29"/>
    </row>
    <row r="45" spans="1:46" s="147" customFormat="1" ht="17.100000000000001" customHeight="1" x14ac:dyDescent="0.15">
      <c r="A45" s="7">
        <v>16</v>
      </c>
      <c r="B45" s="8">
        <v>8374</v>
      </c>
      <c r="C45" s="9" t="s">
        <v>1680</v>
      </c>
      <c r="D45" s="55"/>
      <c r="E45" s="56"/>
      <c r="F45" s="56"/>
      <c r="G45" s="126"/>
      <c r="H45" s="127"/>
      <c r="I45" s="127"/>
      <c r="J45" s="127"/>
      <c r="K45" s="127"/>
      <c r="L45" s="221">
        <f>L42+35</f>
        <v>556</v>
      </c>
      <c r="M45" s="221"/>
      <c r="N45" s="14" t="s">
        <v>62</v>
      </c>
      <c r="O45" s="18"/>
      <c r="P45" s="90" t="s">
        <v>205</v>
      </c>
      <c r="Q45" s="91"/>
      <c r="R45" s="91"/>
      <c r="S45" s="91"/>
      <c r="T45" s="91"/>
      <c r="U45" s="91"/>
      <c r="V45" s="33"/>
      <c r="W45" s="24" t="s">
        <v>1522</v>
      </c>
      <c r="X45" s="291">
        <v>0.7</v>
      </c>
      <c r="Y45" s="292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26"/>
      <c r="AN45" s="39"/>
      <c r="AO45" s="40"/>
      <c r="AP45" s="54"/>
      <c r="AQ45" s="27"/>
      <c r="AR45" s="48"/>
      <c r="AS45" s="177">
        <f>ROUND(ROUND(L45*X45,0)*(1+AQ16),0)</f>
        <v>584</v>
      </c>
      <c r="AT45" s="29"/>
    </row>
    <row r="46" spans="1:46" s="147" customFormat="1" ht="17.100000000000001" customHeight="1" x14ac:dyDescent="0.15">
      <c r="A46" s="7">
        <v>16</v>
      </c>
      <c r="B46" s="8">
        <v>8376</v>
      </c>
      <c r="C46" s="9" t="s">
        <v>1681</v>
      </c>
      <c r="D46" s="224" t="s">
        <v>1927</v>
      </c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15"/>
      <c r="P46" s="16"/>
      <c r="Q46" s="16"/>
      <c r="R46" s="16"/>
      <c r="S46" s="16"/>
      <c r="T46" s="28"/>
      <c r="U46" s="28"/>
      <c r="V46" s="140"/>
      <c r="W46" s="16"/>
      <c r="X46" s="44"/>
      <c r="Y46" s="45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26"/>
      <c r="AN46" s="39"/>
      <c r="AO46" s="40"/>
      <c r="AP46" s="155"/>
      <c r="AQ46" s="116"/>
      <c r="AR46" s="118"/>
      <c r="AS46" s="177">
        <f>ROUND(L48*(1+AQ16),0)</f>
        <v>887</v>
      </c>
      <c r="AT46" s="29"/>
    </row>
    <row r="47" spans="1:46" s="147" customFormat="1" ht="17.100000000000001" customHeight="1" x14ac:dyDescent="0.15">
      <c r="A47" s="7">
        <v>16</v>
      </c>
      <c r="B47" s="8">
        <v>8377</v>
      </c>
      <c r="C47" s="9" t="s">
        <v>1144</v>
      </c>
      <c r="D47" s="287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125"/>
      <c r="P47" s="19"/>
      <c r="Q47" s="20"/>
      <c r="R47" s="20"/>
      <c r="S47" s="20"/>
      <c r="T47" s="31"/>
      <c r="U47" s="31"/>
      <c r="V47" s="117"/>
      <c r="W47" s="117"/>
      <c r="X47" s="117"/>
      <c r="Y47" s="122"/>
      <c r="Z47" s="43" t="s">
        <v>1521</v>
      </c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2" t="s">
        <v>1522</v>
      </c>
      <c r="AN47" s="222">
        <v>1</v>
      </c>
      <c r="AO47" s="223"/>
      <c r="AP47" s="42"/>
      <c r="AQ47" s="37"/>
      <c r="AR47" s="38"/>
      <c r="AS47" s="177">
        <f>ROUND(ROUND(L48*AN47,0)*(1+AQ16),0)</f>
        <v>887</v>
      </c>
      <c r="AT47" s="29"/>
    </row>
    <row r="48" spans="1:46" s="147" customFormat="1" ht="17.100000000000001" customHeight="1" x14ac:dyDescent="0.15">
      <c r="A48" s="7">
        <v>16</v>
      </c>
      <c r="B48" s="8">
        <v>8378</v>
      </c>
      <c r="C48" s="9" t="s">
        <v>1682</v>
      </c>
      <c r="D48" s="55"/>
      <c r="E48" s="56"/>
      <c r="F48" s="56"/>
      <c r="G48" s="126"/>
      <c r="H48" s="127"/>
      <c r="I48" s="127"/>
      <c r="J48" s="127"/>
      <c r="K48" s="127"/>
      <c r="L48" s="221">
        <f>L45+35</f>
        <v>591</v>
      </c>
      <c r="M48" s="221"/>
      <c r="N48" s="14" t="s">
        <v>62</v>
      </c>
      <c r="O48" s="18"/>
      <c r="P48" s="90" t="s">
        <v>205</v>
      </c>
      <c r="Q48" s="91"/>
      <c r="R48" s="91"/>
      <c r="S48" s="91"/>
      <c r="T48" s="91"/>
      <c r="U48" s="91"/>
      <c r="V48" s="33"/>
      <c r="W48" s="24" t="s">
        <v>1522</v>
      </c>
      <c r="X48" s="291">
        <v>0.7</v>
      </c>
      <c r="Y48" s="292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26"/>
      <c r="AN48" s="39"/>
      <c r="AO48" s="40"/>
      <c r="AP48" s="54"/>
      <c r="AQ48" s="27"/>
      <c r="AR48" s="48"/>
      <c r="AS48" s="177">
        <f>ROUND(ROUND(L48*X48,0)*(1+AQ16),0)</f>
        <v>621</v>
      </c>
      <c r="AT48" s="29"/>
    </row>
    <row r="49" spans="1:46" s="147" customFormat="1" ht="17.100000000000001" customHeight="1" x14ac:dyDescent="0.15">
      <c r="A49" s="7">
        <v>16</v>
      </c>
      <c r="B49" s="8">
        <v>8379</v>
      </c>
      <c r="C49" s="9" t="s">
        <v>675</v>
      </c>
      <c r="D49" s="224" t="s">
        <v>1155</v>
      </c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15"/>
      <c r="P49" s="16"/>
      <c r="Q49" s="16"/>
      <c r="R49" s="16"/>
      <c r="S49" s="16"/>
      <c r="T49" s="28"/>
      <c r="U49" s="28"/>
      <c r="V49" s="140"/>
      <c r="W49" s="16"/>
      <c r="X49" s="44"/>
      <c r="Y49" s="45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26"/>
      <c r="AN49" s="39"/>
      <c r="AO49" s="40"/>
      <c r="AP49" s="54"/>
      <c r="AQ49" s="27"/>
      <c r="AR49" s="48"/>
      <c r="AS49" s="177">
        <f>ROUND(L51*(1+AQ16),0)</f>
        <v>939</v>
      </c>
      <c r="AT49" s="29"/>
    </row>
    <row r="50" spans="1:46" s="147" customFormat="1" ht="17.100000000000001" customHeight="1" x14ac:dyDescent="0.15">
      <c r="A50" s="7">
        <v>16</v>
      </c>
      <c r="B50" s="8">
        <v>8380</v>
      </c>
      <c r="C50" s="9" t="s">
        <v>676</v>
      </c>
      <c r="D50" s="287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125"/>
      <c r="P50" s="19"/>
      <c r="Q50" s="20"/>
      <c r="R50" s="20"/>
      <c r="S50" s="20"/>
      <c r="T50" s="31"/>
      <c r="U50" s="31"/>
      <c r="V50" s="117"/>
      <c r="W50" s="117"/>
      <c r="X50" s="117"/>
      <c r="Y50" s="122"/>
      <c r="Z50" s="43" t="s">
        <v>1521</v>
      </c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2" t="s">
        <v>1522</v>
      </c>
      <c r="AN50" s="222">
        <v>1</v>
      </c>
      <c r="AO50" s="223"/>
      <c r="AP50" s="61"/>
      <c r="AQ50" s="62"/>
      <c r="AR50" s="63"/>
      <c r="AS50" s="177">
        <f>ROUND(ROUND(L51*AN50,0)*(1+AQ16),0)</f>
        <v>939</v>
      </c>
      <c r="AT50" s="29"/>
    </row>
    <row r="51" spans="1:46" s="147" customFormat="1" ht="17.100000000000001" customHeight="1" x14ac:dyDescent="0.15">
      <c r="A51" s="7">
        <v>16</v>
      </c>
      <c r="B51" s="8">
        <v>8381</v>
      </c>
      <c r="C51" s="9" t="s">
        <v>1683</v>
      </c>
      <c r="D51" s="55"/>
      <c r="E51" s="56"/>
      <c r="F51" s="56"/>
      <c r="G51" s="126"/>
      <c r="H51" s="127"/>
      <c r="I51" s="127"/>
      <c r="J51" s="127"/>
      <c r="K51" s="127"/>
      <c r="L51" s="221">
        <f>L48+35</f>
        <v>626</v>
      </c>
      <c r="M51" s="221"/>
      <c r="N51" s="14" t="s">
        <v>62</v>
      </c>
      <c r="O51" s="18"/>
      <c r="P51" s="90" t="s">
        <v>205</v>
      </c>
      <c r="Q51" s="91"/>
      <c r="R51" s="91"/>
      <c r="S51" s="91"/>
      <c r="T51" s="91"/>
      <c r="U51" s="91"/>
      <c r="V51" s="33"/>
      <c r="W51" s="24" t="s">
        <v>1522</v>
      </c>
      <c r="X51" s="291">
        <v>0.7</v>
      </c>
      <c r="Y51" s="292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26"/>
      <c r="AN51" s="39"/>
      <c r="AO51" s="40"/>
      <c r="AP51" s="61"/>
      <c r="AQ51" s="62"/>
      <c r="AR51" s="63"/>
      <c r="AS51" s="177">
        <f>ROUND(ROUND(L51*X51,0)*(1+AQ16),0)</f>
        <v>657</v>
      </c>
      <c r="AT51" s="29"/>
    </row>
    <row r="52" spans="1:46" s="147" customFormat="1" ht="17.100000000000001" customHeight="1" x14ac:dyDescent="0.15">
      <c r="A52" s="7">
        <v>16</v>
      </c>
      <c r="B52" s="8">
        <v>8383</v>
      </c>
      <c r="C52" s="9" t="s">
        <v>1684</v>
      </c>
      <c r="D52" s="224" t="s">
        <v>1928</v>
      </c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15"/>
      <c r="P52" s="16"/>
      <c r="Q52" s="16"/>
      <c r="R52" s="16"/>
      <c r="S52" s="16"/>
      <c r="T52" s="28"/>
      <c r="U52" s="28"/>
      <c r="V52" s="140"/>
      <c r="W52" s="16"/>
      <c r="X52" s="44"/>
      <c r="Y52" s="45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26"/>
      <c r="AN52" s="39"/>
      <c r="AO52" s="40"/>
      <c r="AP52" s="61"/>
      <c r="AQ52" s="62"/>
      <c r="AR52" s="63"/>
      <c r="AS52" s="177">
        <f>ROUND(L54*(1+AQ16),0)</f>
        <v>992</v>
      </c>
      <c r="AT52" s="29"/>
    </row>
    <row r="53" spans="1:46" s="147" customFormat="1" ht="17.100000000000001" customHeight="1" x14ac:dyDescent="0.15">
      <c r="A53" s="7">
        <v>16</v>
      </c>
      <c r="B53" s="8">
        <v>8384</v>
      </c>
      <c r="C53" s="9" t="s">
        <v>1145</v>
      </c>
      <c r="D53" s="287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125"/>
      <c r="P53" s="19"/>
      <c r="Q53" s="20"/>
      <c r="R53" s="20"/>
      <c r="S53" s="20"/>
      <c r="T53" s="31"/>
      <c r="U53" s="31"/>
      <c r="V53" s="117"/>
      <c r="W53" s="117"/>
      <c r="X53" s="117"/>
      <c r="Y53" s="122"/>
      <c r="Z53" s="43" t="s">
        <v>1521</v>
      </c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2" t="s">
        <v>1522</v>
      </c>
      <c r="AN53" s="222">
        <v>1</v>
      </c>
      <c r="AO53" s="223"/>
      <c r="AP53" s="36"/>
      <c r="AQ53" s="27"/>
      <c r="AR53" s="48"/>
      <c r="AS53" s="177">
        <f>ROUND(ROUND(L54*AN53,0)*(1+AQ16),0)</f>
        <v>992</v>
      </c>
      <c r="AT53" s="29"/>
    </row>
    <row r="54" spans="1:46" s="147" customFormat="1" ht="17.100000000000001" customHeight="1" x14ac:dyDescent="0.15">
      <c r="A54" s="7">
        <v>16</v>
      </c>
      <c r="B54" s="8">
        <v>8385</v>
      </c>
      <c r="C54" s="9" t="s">
        <v>1685</v>
      </c>
      <c r="D54" s="55"/>
      <c r="E54" s="56"/>
      <c r="F54" s="56"/>
      <c r="G54" s="126"/>
      <c r="H54" s="127"/>
      <c r="I54" s="127"/>
      <c r="J54" s="127"/>
      <c r="K54" s="127"/>
      <c r="L54" s="221">
        <f>L51+35</f>
        <v>661</v>
      </c>
      <c r="M54" s="221"/>
      <c r="N54" s="14" t="s">
        <v>62</v>
      </c>
      <c r="O54" s="18"/>
      <c r="P54" s="90" t="s">
        <v>205</v>
      </c>
      <c r="Q54" s="91"/>
      <c r="R54" s="91"/>
      <c r="S54" s="91"/>
      <c r="T54" s="91"/>
      <c r="U54" s="91"/>
      <c r="V54" s="33"/>
      <c r="W54" s="24" t="s">
        <v>1522</v>
      </c>
      <c r="X54" s="291">
        <v>0.7</v>
      </c>
      <c r="Y54" s="292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26"/>
      <c r="AN54" s="39"/>
      <c r="AO54" s="40"/>
      <c r="AP54" s="155"/>
      <c r="AQ54" s="116"/>
      <c r="AR54" s="118"/>
      <c r="AS54" s="177">
        <f>ROUND(ROUND(L54*X54,0)*(1+AQ16),0)</f>
        <v>695</v>
      </c>
      <c r="AT54" s="29"/>
    </row>
    <row r="55" spans="1:46" s="147" customFormat="1" ht="17.100000000000001" customHeight="1" x14ac:dyDescent="0.15">
      <c r="A55" s="7">
        <v>16</v>
      </c>
      <c r="B55" s="8">
        <v>8386</v>
      </c>
      <c r="C55" s="9" t="s">
        <v>677</v>
      </c>
      <c r="D55" s="224" t="s">
        <v>1929</v>
      </c>
      <c r="E55" s="286"/>
      <c r="F55" s="286"/>
      <c r="G55" s="286"/>
      <c r="H55" s="286"/>
      <c r="I55" s="286"/>
      <c r="J55" s="286"/>
      <c r="K55" s="286"/>
      <c r="L55" s="286"/>
      <c r="M55" s="286"/>
      <c r="N55" s="286"/>
      <c r="O55" s="15"/>
      <c r="P55" s="16"/>
      <c r="Q55" s="16"/>
      <c r="R55" s="16"/>
      <c r="S55" s="16"/>
      <c r="T55" s="28"/>
      <c r="U55" s="28"/>
      <c r="V55" s="140"/>
      <c r="W55" s="16"/>
      <c r="X55" s="44"/>
      <c r="Y55" s="45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26"/>
      <c r="AN55" s="39"/>
      <c r="AO55" s="40"/>
      <c r="AP55" s="61"/>
      <c r="AQ55" s="62"/>
      <c r="AR55" s="63"/>
      <c r="AS55" s="177">
        <f>ROUND(L57*(1+AQ16),0)</f>
        <v>1044</v>
      </c>
      <c r="AT55" s="29"/>
    </row>
    <row r="56" spans="1:46" s="147" customFormat="1" ht="17.100000000000001" customHeight="1" x14ac:dyDescent="0.15">
      <c r="A56" s="7">
        <v>16</v>
      </c>
      <c r="B56" s="8">
        <v>8387</v>
      </c>
      <c r="C56" s="9" t="s">
        <v>678</v>
      </c>
      <c r="D56" s="287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125"/>
      <c r="P56" s="19"/>
      <c r="Q56" s="20"/>
      <c r="R56" s="20"/>
      <c r="S56" s="20"/>
      <c r="T56" s="31"/>
      <c r="U56" s="31"/>
      <c r="V56" s="117"/>
      <c r="W56" s="117"/>
      <c r="X56" s="117"/>
      <c r="Y56" s="122"/>
      <c r="Z56" s="43" t="s">
        <v>1521</v>
      </c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2" t="s">
        <v>1522</v>
      </c>
      <c r="AN56" s="222">
        <v>1</v>
      </c>
      <c r="AO56" s="223"/>
      <c r="AP56" s="36"/>
      <c r="AQ56" s="27"/>
      <c r="AR56" s="48"/>
      <c r="AS56" s="177">
        <f>ROUND(ROUND(L57*AN56,0)*(1+AQ16),0)</f>
        <v>1044</v>
      </c>
      <c r="AT56" s="29"/>
    </row>
    <row r="57" spans="1:46" s="147" customFormat="1" ht="17.100000000000001" customHeight="1" x14ac:dyDescent="0.15">
      <c r="A57" s="7">
        <v>16</v>
      </c>
      <c r="B57" s="8">
        <v>8388</v>
      </c>
      <c r="C57" s="9" t="s">
        <v>1686</v>
      </c>
      <c r="D57" s="55"/>
      <c r="E57" s="56"/>
      <c r="F57" s="56"/>
      <c r="G57" s="126"/>
      <c r="H57" s="127"/>
      <c r="I57" s="127"/>
      <c r="J57" s="127"/>
      <c r="K57" s="127"/>
      <c r="L57" s="221">
        <f>L54+35</f>
        <v>696</v>
      </c>
      <c r="M57" s="221"/>
      <c r="N57" s="14" t="s">
        <v>62</v>
      </c>
      <c r="O57" s="18"/>
      <c r="P57" s="90" t="s">
        <v>205</v>
      </c>
      <c r="Q57" s="91"/>
      <c r="R57" s="91"/>
      <c r="S57" s="91"/>
      <c r="T57" s="91"/>
      <c r="U57" s="91"/>
      <c r="V57" s="33"/>
      <c r="W57" s="24" t="s">
        <v>1522</v>
      </c>
      <c r="X57" s="291">
        <v>0.7</v>
      </c>
      <c r="Y57" s="292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26"/>
      <c r="AN57" s="39"/>
      <c r="AO57" s="40"/>
      <c r="AP57" s="155"/>
      <c r="AQ57" s="116"/>
      <c r="AR57" s="118"/>
      <c r="AS57" s="177">
        <f>ROUND(ROUND(L57*X57,0)*(1+AQ16),0)</f>
        <v>731</v>
      </c>
      <c r="AT57" s="29"/>
    </row>
    <row r="58" spans="1:46" s="147" customFormat="1" ht="17.100000000000001" customHeight="1" x14ac:dyDescent="0.15">
      <c r="A58" s="7">
        <v>16</v>
      </c>
      <c r="B58" s="8">
        <v>8390</v>
      </c>
      <c r="C58" s="9" t="s">
        <v>1687</v>
      </c>
      <c r="D58" s="224" t="s">
        <v>1930</v>
      </c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15"/>
      <c r="P58" s="16"/>
      <c r="Q58" s="16"/>
      <c r="R58" s="16"/>
      <c r="S58" s="16"/>
      <c r="T58" s="28"/>
      <c r="U58" s="28"/>
      <c r="V58" s="140"/>
      <c r="W58" s="16"/>
      <c r="X58" s="44"/>
      <c r="Y58" s="45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26"/>
      <c r="AN58" s="39"/>
      <c r="AO58" s="40"/>
      <c r="AP58" s="61"/>
      <c r="AQ58" s="62"/>
      <c r="AR58" s="63"/>
      <c r="AS58" s="177">
        <f>ROUND(L60*(1+AQ16),0)</f>
        <v>1097</v>
      </c>
      <c r="AT58" s="29"/>
    </row>
    <row r="59" spans="1:46" s="147" customFormat="1" ht="17.100000000000001" customHeight="1" x14ac:dyDescent="0.15">
      <c r="A59" s="7">
        <v>16</v>
      </c>
      <c r="B59" s="8">
        <v>8391</v>
      </c>
      <c r="C59" s="9" t="s">
        <v>1146</v>
      </c>
      <c r="D59" s="287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125"/>
      <c r="P59" s="19"/>
      <c r="Q59" s="20"/>
      <c r="R59" s="20"/>
      <c r="S59" s="20"/>
      <c r="T59" s="31"/>
      <c r="U59" s="31"/>
      <c r="V59" s="117"/>
      <c r="W59" s="117"/>
      <c r="X59" s="117"/>
      <c r="Y59" s="122"/>
      <c r="Z59" s="43" t="s">
        <v>1521</v>
      </c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2" t="s">
        <v>1522</v>
      </c>
      <c r="AN59" s="222">
        <v>1</v>
      </c>
      <c r="AO59" s="223"/>
      <c r="AP59" s="36"/>
      <c r="AQ59" s="27"/>
      <c r="AR59" s="48"/>
      <c r="AS59" s="177">
        <f>ROUND(ROUND(L60*AN59,0)*(1+AQ16),0)</f>
        <v>1097</v>
      </c>
      <c r="AT59" s="29"/>
    </row>
    <row r="60" spans="1:46" s="147" customFormat="1" ht="17.100000000000001" customHeight="1" x14ac:dyDescent="0.15">
      <c r="A60" s="7">
        <v>16</v>
      </c>
      <c r="B60" s="8">
        <v>8392</v>
      </c>
      <c r="C60" s="9" t="s">
        <v>1688</v>
      </c>
      <c r="D60" s="55"/>
      <c r="E60" s="56"/>
      <c r="F60" s="56"/>
      <c r="G60" s="126"/>
      <c r="H60" s="127"/>
      <c r="I60" s="127"/>
      <c r="J60" s="127"/>
      <c r="K60" s="127"/>
      <c r="L60" s="221">
        <f>L57+35</f>
        <v>731</v>
      </c>
      <c r="M60" s="221"/>
      <c r="N60" s="14" t="s">
        <v>62</v>
      </c>
      <c r="O60" s="18"/>
      <c r="P60" s="90" t="s">
        <v>205</v>
      </c>
      <c r="Q60" s="91"/>
      <c r="R60" s="91"/>
      <c r="S60" s="91"/>
      <c r="T60" s="91"/>
      <c r="U60" s="91"/>
      <c r="V60" s="33"/>
      <c r="W60" s="24" t="s">
        <v>1522</v>
      </c>
      <c r="X60" s="291">
        <v>0.7</v>
      </c>
      <c r="Y60" s="292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26"/>
      <c r="AN60" s="39"/>
      <c r="AO60" s="40"/>
      <c r="AP60" s="155"/>
      <c r="AQ60" s="116"/>
      <c r="AR60" s="118"/>
      <c r="AS60" s="177">
        <f>ROUND(ROUND(L60*X60,0)*(1+AQ16),0)</f>
        <v>768</v>
      </c>
      <c r="AT60" s="29"/>
    </row>
    <row r="61" spans="1:46" s="147" customFormat="1" ht="17.100000000000001" customHeight="1" x14ac:dyDescent="0.15">
      <c r="A61" s="7">
        <v>16</v>
      </c>
      <c r="B61" s="8">
        <v>8393</v>
      </c>
      <c r="C61" s="9" t="s">
        <v>679</v>
      </c>
      <c r="D61" s="224" t="s">
        <v>1931</v>
      </c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15"/>
      <c r="P61" s="16"/>
      <c r="Q61" s="16"/>
      <c r="R61" s="16"/>
      <c r="S61" s="16"/>
      <c r="T61" s="28"/>
      <c r="U61" s="28"/>
      <c r="V61" s="140"/>
      <c r="W61" s="16"/>
      <c r="X61" s="44"/>
      <c r="Y61" s="45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26"/>
      <c r="AN61" s="39"/>
      <c r="AO61" s="40"/>
      <c r="AP61" s="155"/>
      <c r="AQ61" s="116"/>
      <c r="AR61" s="118"/>
      <c r="AS61" s="177">
        <f>ROUND(L63*(1+AQ16),0)</f>
        <v>1149</v>
      </c>
      <c r="AT61" s="29"/>
    </row>
    <row r="62" spans="1:46" s="147" customFormat="1" ht="17.100000000000001" customHeight="1" x14ac:dyDescent="0.15">
      <c r="A62" s="7">
        <v>16</v>
      </c>
      <c r="B62" s="8">
        <v>8394</v>
      </c>
      <c r="C62" s="9" t="s">
        <v>680</v>
      </c>
      <c r="D62" s="287"/>
      <c r="E62" s="288"/>
      <c r="F62" s="288"/>
      <c r="G62" s="288"/>
      <c r="H62" s="288"/>
      <c r="I62" s="288"/>
      <c r="J62" s="288"/>
      <c r="K62" s="288"/>
      <c r="L62" s="288"/>
      <c r="M62" s="288"/>
      <c r="N62" s="288"/>
      <c r="O62" s="125"/>
      <c r="P62" s="19"/>
      <c r="Q62" s="20"/>
      <c r="R62" s="20"/>
      <c r="S62" s="20"/>
      <c r="T62" s="31"/>
      <c r="U62" s="31"/>
      <c r="V62" s="117"/>
      <c r="W62" s="117"/>
      <c r="X62" s="117"/>
      <c r="Y62" s="122"/>
      <c r="Z62" s="43" t="s">
        <v>1521</v>
      </c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2" t="s">
        <v>1522</v>
      </c>
      <c r="AN62" s="222">
        <v>1</v>
      </c>
      <c r="AO62" s="223"/>
      <c r="AP62" s="155"/>
      <c r="AQ62" s="116"/>
      <c r="AR62" s="118"/>
      <c r="AS62" s="177">
        <f>ROUND(ROUND(L63*AN62,0)*(1+AQ16),0)</f>
        <v>1149</v>
      </c>
      <c r="AT62" s="29"/>
    </row>
    <row r="63" spans="1:46" s="147" customFormat="1" ht="17.100000000000001" customHeight="1" x14ac:dyDescent="0.15">
      <c r="A63" s="7">
        <v>16</v>
      </c>
      <c r="B63" s="8">
        <v>8395</v>
      </c>
      <c r="C63" s="9" t="s">
        <v>1689</v>
      </c>
      <c r="D63" s="55"/>
      <c r="E63" s="56"/>
      <c r="F63" s="56"/>
      <c r="G63" s="126"/>
      <c r="H63" s="127"/>
      <c r="I63" s="127"/>
      <c r="J63" s="127"/>
      <c r="K63" s="127"/>
      <c r="L63" s="221">
        <f>L60+35</f>
        <v>766</v>
      </c>
      <c r="M63" s="221"/>
      <c r="N63" s="14" t="s">
        <v>62</v>
      </c>
      <c r="O63" s="18"/>
      <c r="P63" s="90" t="s">
        <v>205</v>
      </c>
      <c r="Q63" s="91"/>
      <c r="R63" s="91"/>
      <c r="S63" s="91"/>
      <c r="T63" s="91"/>
      <c r="U63" s="91"/>
      <c r="V63" s="33"/>
      <c r="W63" s="24" t="s">
        <v>1522</v>
      </c>
      <c r="X63" s="291">
        <v>0.7</v>
      </c>
      <c r="Y63" s="292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26"/>
      <c r="AN63" s="39"/>
      <c r="AO63" s="40"/>
      <c r="AP63" s="155"/>
      <c r="AQ63" s="116"/>
      <c r="AR63" s="118"/>
      <c r="AS63" s="177">
        <f>ROUND(ROUND(L63*X63,0)*(1+AQ16),0)</f>
        <v>804</v>
      </c>
      <c r="AT63" s="29"/>
    </row>
    <row r="64" spans="1:46" s="147" customFormat="1" ht="17.100000000000001" customHeight="1" x14ac:dyDescent="0.15">
      <c r="A64" s="7">
        <v>16</v>
      </c>
      <c r="B64" s="8">
        <v>8397</v>
      </c>
      <c r="C64" s="9" t="s">
        <v>1690</v>
      </c>
      <c r="D64" s="224" t="s">
        <v>1932</v>
      </c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15"/>
      <c r="P64" s="16"/>
      <c r="Q64" s="16"/>
      <c r="R64" s="16"/>
      <c r="S64" s="16"/>
      <c r="T64" s="28"/>
      <c r="U64" s="28"/>
      <c r="V64" s="140"/>
      <c r="W64" s="16"/>
      <c r="X64" s="44"/>
      <c r="Y64" s="45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26"/>
      <c r="AN64" s="39"/>
      <c r="AO64" s="40"/>
      <c r="AP64" s="54"/>
      <c r="AQ64" s="27"/>
      <c r="AR64" s="48"/>
      <c r="AS64" s="177">
        <f>ROUND(L66*(1+AQ16),0)</f>
        <v>1202</v>
      </c>
      <c r="AT64" s="29"/>
    </row>
    <row r="65" spans="1:46" s="147" customFormat="1" ht="17.100000000000001" customHeight="1" x14ac:dyDescent="0.15">
      <c r="A65" s="7">
        <v>16</v>
      </c>
      <c r="B65" s="8">
        <v>8398</v>
      </c>
      <c r="C65" s="9" t="s">
        <v>1147</v>
      </c>
      <c r="D65" s="287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125"/>
      <c r="P65" s="19"/>
      <c r="Q65" s="20"/>
      <c r="R65" s="20"/>
      <c r="S65" s="20"/>
      <c r="T65" s="31"/>
      <c r="U65" s="31"/>
      <c r="V65" s="117"/>
      <c r="W65" s="117"/>
      <c r="X65" s="117"/>
      <c r="Y65" s="122"/>
      <c r="Z65" s="43" t="s">
        <v>1521</v>
      </c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2" t="s">
        <v>1522</v>
      </c>
      <c r="AN65" s="222">
        <v>1</v>
      </c>
      <c r="AO65" s="223"/>
      <c r="AP65" s="42"/>
      <c r="AQ65" s="37"/>
      <c r="AR65" s="38"/>
      <c r="AS65" s="177">
        <f>ROUND(ROUND(L66*AN65,0)*(1+AQ16),0)</f>
        <v>1202</v>
      </c>
      <c r="AT65" s="29"/>
    </row>
    <row r="66" spans="1:46" s="147" customFormat="1" ht="17.100000000000001" customHeight="1" x14ac:dyDescent="0.15">
      <c r="A66" s="7">
        <v>16</v>
      </c>
      <c r="B66" s="8">
        <v>8399</v>
      </c>
      <c r="C66" s="9" t="s">
        <v>1691</v>
      </c>
      <c r="D66" s="55"/>
      <c r="E66" s="56"/>
      <c r="F66" s="56"/>
      <c r="G66" s="126"/>
      <c r="H66" s="127"/>
      <c r="I66" s="127"/>
      <c r="J66" s="127"/>
      <c r="K66" s="127"/>
      <c r="L66" s="221">
        <f>L63+35</f>
        <v>801</v>
      </c>
      <c r="M66" s="221"/>
      <c r="N66" s="14" t="s">
        <v>62</v>
      </c>
      <c r="O66" s="18"/>
      <c r="P66" s="90" t="s">
        <v>205</v>
      </c>
      <c r="Q66" s="91"/>
      <c r="R66" s="91"/>
      <c r="S66" s="91"/>
      <c r="T66" s="91"/>
      <c r="U66" s="91"/>
      <c r="V66" s="33"/>
      <c r="W66" s="24" t="s">
        <v>1522</v>
      </c>
      <c r="X66" s="291">
        <v>0.7</v>
      </c>
      <c r="Y66" s="292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26"/>
      <c r="AN66" s="39"/>
      <c r="AO66" s="40"/>
      <c r="AP66" s="54"/>
      <c r="AQ66" s="27"/>
      <c r="AR66" s="48"/>
      <c r="AS66" s="177">
        <f>ROUND(ROUND(L66*X66,0)*(1+AQ16),0)</f>
        <v>842</v>
      </c>
      <c r="AT66" s="29"/>
    </row>
    <row r="67" spans="1:46" s="147" customFormat="1" ht="17.100000000000001" customHeight="1" x14ac:dyDescent="0.15">
      <c r="A67" s="7">
        <v>16</v>
      </c>
      <c r="B67" s="8">
        <v>8400</v>
      </c>
      <c r="C67" s="9" t="s">
        <v>681</v>
      </c>
      <c r="D67" s="224" t="s">
        <v>1933</v>
      </c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15"/>
      <c r="P67" s="16"/>
      <c r="Q67" s="16"/>
      <c r="R67" s="16"/>
      <c r="S67" s="16"/>
      <c r="T67" s="28"/>
      <c r="U67" s="28"/>
      <c r="V67" s="140"/>
      <c r="W67" s="16"/>
      <c r="X67" s="44"/>
      <c r="Y67" s="45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26"/>
      <c r="AN67" s="39"/>
      <c r="AO67" s="40"/>
      <c r="AP67" s="54"/>
      <c r="AQ67" s="27"/>
      <c r="AR67" s="48"/>
      <c r="AS67" s="177">
        <f>ROUND(L69*(1+AQ16),0)</f>
        <v>1254</v>
      </c>
      <c r="AT67" s="29"/>
    </row>
    <row r="68" spans="1:46" s="147" customFormat="1" ht="17.100000000000001" customHeight="1" x14ac:dyDescent="0.15">
      <c r="A68" s="7">
        <v>16</v>
      </c>
      <c r="B68" s="8">
        <v>8401</v>
      </c>
      <c r="C68" s="9" t="s">
        <v>682</v>
      </c>
      <c r="D68" s="287"/>
      <c r="E68" s="288"/>
      <c r="F68" s="288"/>
      <c r="G68" s="288"/>
      <c r="H68" s="288"/>
      <c r="I68" s="288"/>
      <c r="J68" s="288"/>
      <c r="K68" s="288"/>
      <c r="L68" s="288"/>
      <c r="M68" s="288"/>
      <c r="N68" s="288"/>
      <c r="O68" s="125"/>
      <c r="P68" s="19"/>
      <c r="Q68" s="20"/>
      <c r="R68" s="20"/>
      <c r="S68" s="20"/>
      <c r="T68" s="31"/>
      <c r="U68" s="31"/>
      <c r="V68" s="117"/>
      <c r="W68" s="117"/>
      <c r="X68" s="117"/>
      <c r="Y68" s="122"/>
      <c r="Z68" s="43" t="s">
        <v>1521</v>
      </c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2" t="s">
        <v>1522</v>
      </c>
      <c r="AN68" s="222">
        <v>1</v>
      </c>
      <c r="AO68" s="223"/>
      <c r="AP68" s="42"/>
      <c r="AQ68" s="37"/>
      <c r="AR68" s="38"/>
      <c r="AS68" s="177">
        <f>ROUND(ROUND(L69*AN68,0)*(1+AQ16),0)</f>
        <v>1254</v>
      </c>
      <c r="AT68" s="29"/>
    </row>
    <row r="69" spans="1:46" s="147" customFormat="1" ht="17.100000000000001" customHeight="1" x14ac:dyDescent="0.15">
      <c r="A69" s="7">
        <v>16</v>
      </c>
      <c r="B69" s="8">
        <v>8402</v>
      </c>
      <c r="C69" s="9" t="s">
        <v>1692</v>
      </c>
      <c r="D69" s="55"/>
      <c r="E69" s="56"/>
      <c r="F69" s="56"/>
      <c r="G69" s="126"/>
      <c r="H69" s="127"/>
      <c r="I69" s="127"/>
      <c r="J69" s="127"/>
      <c r="K69" s="127"/>
      <c r="L69" s="221">
        <f>L66+35</f>
        <v>836</v>
      </c>
      <c r="M69" s="221"/>
      <c r="N69" s="14" t="s">
        <v>62</v>
      </c>
      <c r="O69" s="18"/>
      <c r="P69" s="90" t="s">
        <v>205</v>
      </c>
      <c r="Q69" s="91"/>
      <c r="R69" s="91"/>
      <c r="S69" s="91"/>
      <c r="T69" s="91"/>
      <c r="U69" s="91"/>
      <c r="V69" s="33"/>
      <c r="W69" s="24" t="s">
        <v>1522</v>
      </c>
      <c r="X69" s="291">
        <v>0.7</v>
      </c>
      <c r="Y69" s="292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26"/>
      <c r="AN69" s="39"/>
      <c r="AO69" s="40"/>
      <c r="AP69" s="54"/>
      <c r="AQ69" s="27"/>
      <c r="AR69" s="48"/>
      <c r="AS69" s="177">
        <f>ROUND(ROUND(L69*X69,0)*(1+AQ16),0)</f>
        <v>878</v>
      </c>
      <c r="AT69" s="29"/>
    </row>
    <row r="70" spans="1:46" s="147" customFormat="1" ht="17.100000000000001" customHeight="1" x14ac:dyDescent="0.15">
      <c r="A70" s="7">
        <v>16</v>
      </c>
      <c r="B70" s="8">
        <v>8404</v>
      </c>
      <c r="C70" s="9" t="s">
        <v>1693</v>
      </c>
      <c r="D70" s="224" t="s">
        <v>1934</v>
      </c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15"/>
      <c r="P70" s="16"/>
      <c r="Q70" s="16"/>
      <c r="R70" s="16"/>
      <c r="S70" s="16"/>
      <c r="T70" s="28"/>
      <c r="U70" s="28"/>
      <c r="V70" s="140"/>
      <c r="W70" s="16"/>
      <c r="X70" s="44"/>
      <c r="Y70" s="45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26"/>
      <c r="AN70" s="39"/>
      <c r="AO70" s="40"/>
      <c r="AP70" s="54"/>
      <c r="AQ70" s="27"/>
      <c r="AR70" s="48"/>
      <c r="AS70" s="177">
        <f>ROUND(L72*(1+AQ16),0)</f>
        <v>1307</v>
      </c>
      <c r="AT70" s="29"/>
    </row>
    <row r="71" spans="1:46" s="147" customFormat="1" ht="17.100000000000001" customHeight="1" x14ac:dyDescent="0.15">
      <c r="A71" s="7">
        <v>16</v>
      </c>
      <c r="B71" s="8">
        <v>8405</v>
      </c>
      <c r="C71" s="9" t="s">
        <v>1148</v>
      </c>
      <c r="D71" s="287"/>
      <c r="E71" s="288"/>
      <c r="F71" s="288"/>
      <c r="G71" s="288"/>
      <c r="H71" s="288"/>
      <c r="I71" s="288"/>
      <c r="J71" s="288"/>
      <c r="K71" s="288"/>
      <c r="L71" s="288"/>
      <c r="M71" s="288"/>
      <c r="N71" s="288"/>
      <c r="O71" s="125"/>
      <c r="P71" s="19"/>
      <c r="Q71" s="20"/>
      <c r="R71" s="20"/>
      <c r="S71" s="20"/>
      <c r="T71" s="31"/>
      <c r="U71" s="31"/>
      <c r="V71" s="117"/>
      <c r="W71" s="117"/>
      <c r="X71" s="117"/>
      <c r="Y71" s="122"/>
      <c r="Z71" s="43" t="s">
        <v>1521</v>
      </c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2" t="s">
        <v>1522</v>
      </c>
      <c r="AN71" s="222">
        <v>1</v>
      </c>
      <c r="AO71" s="223"/>
      <c r="AP71" s="42"/>
      <c r="AQ71" s="37"/>
      <c r="AR71" s="38"/>
      <c r="AS71" s="177">
        <f>ROUND(ROUND(L72*AN71,0)*(1+AQ16),0)</f>
        <v>1307</v>
      </c>
      <c r="AT71" s="29"/>
    </row>
    <row r="72" spans="1:46" s="147" customFormat="1" ht="17.100000000000001" customHeight="1" x14ac:dyDescent="0.15">
      <c r="A72" s="7">
        <v>16</v>
      </c>
      <c r="B72" s="8">
        <v>8406</v>
      </c>
      <c r="C72" s="9" t="s">
        <v>1694</v>
      </c>
      <c r="D72" s="55"/>
      <c r="E72" s="56"/>
      <c r="F72" s="56"/>
      <c r="G72" s="126"/>
      <c r="H72" s="127"/>
      <c r="I72" s="127"/>
      <c r="J72" s="127"/>
      <c r="K72" s="127"/>
      <c r="L72" s="221">
        <f>L69+35</f>
        <v>871</v>
      </c>
      <c r="M72" s="221"/>
      <c r="N72" s="14" t="s">
        <v>62</v>
      </c>
      <c r="O72" s="18"/>
      <c r="P72" s="90" t="s">
        <v>205</v>
      </c>
      <c r="Q72" s="91"/>
      <c r="R72" s="91"/>
      <c r="S72" s="91"/>
      <c r="T72" s="91"/>
      <c r="U72" s="91"/>
      <c r="V72" s="33"/>
      <c r="W72" s="24" t="s">
        <v>1522</v>
      </c>
      <c r="X72" s="291">
        <v>0.7</v>
      </c>
      <c r="Y72" s="292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26"/>
      <c r="AN72" s="39"/>
      <c r="AO72" s="40"/>
      <c r="AP72" s="54"/>
      <c r="AQ72" s="27"/>
      <c r="AR72" s="48"/>
      <c r="AS72" s="177">
        <f>ROUND(ROUND(L72*X72,0)*(1+AQ16),0)</f>
        <v>915</v>
      </c>
      <c r="AT72" s="29"/>
    </row>
    <row r="73" spans="1:46" s="147" customFormat="1" ht="17.100000000000001" customHeight="1" x14ac:dyDescent="0.15">
      <c r="A73" s="7">
        <v>16</v>
      </c>
      <c r="B73" s="8">
        <v>8407</v>
      </c>
      <c r="C73" s="9" t="s">
        <v>683</v>
      </c>
      <c r="D73" s="224" t="s">
        <v>1935</v>
      </c>
      <c r="E73" s="286"/>
      <c r="F73" s="286"/>
      <c r="G73" s="286"/>
      <c r="H73" s="286"/>
      <c r="I73" s="286"/>
      <c r="J73" s="286"/>
      <c r="K73" s="286"/>
      <c r="L73" s="286"/>
      <c r="M73" s="286"/>
      <c r="N73" s="286"/>
      <c r="O73" s="139"/>
      <c r="P73" s="16"/>
      <c r="Q73" s="16"/>
      <c r="R73" s="16"/>
      <c r="S73" s="16"/>
      <c r="T73" s="28"/>
      <c r="U73" s="28"/>
      <c r="V73" s="140"/>
      <c r="W73" s="16"/>
      <c r="X73" s="44"/>
      <c r="Y73" s="45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26"/>
      <c r="AN73" s="39"/>
      <c r="AO73" s="40"/>
      <c r="AP73" s="54"/>
      <c r="AQ73" s="27"/>
      <c r="AR73" s="48"/>
      <c r="AS73" s="177">
        <f>ROUND(L75*(1+AQ16),0)</f>
        <v>1359</v>
      </c>
      <c r="AT73" s="29"/>
    </row>
    <row r="74" spans="1:46" s="147" customFormat="1" ht="17.100000000000001" customHeight="1" x14ac:dyDescent="0.15">
      <c r="A74" s="7">
        <v>16</v>
      </c>
      <c r="B74" s="8">
        <v>8408</v>
      </c>
      <c r="C74" s="9" t="s">
        <v>684</v>
      </c>
      <c r="D74" s="287"/>
      <c r="E74" s="288"/>
      <c r="F74" s="288"/>
      <c r="G74" s="288"/>
      <c r="H74" s="288"/>
      <c r="I74" s="288"/>
      <c r="J74" s="288"/>
      <c r="K74" s="288"/>
      <c r="L74" s="288"/>
      <c r="M74" s="288"/>
      <c r="N74" s="288"/>
      <c r="O74" s="136"/>
      <c r="P74" s="19"/>
      <c r="Q74" s="20"/>
      <c r="R74" s="20"/>
      <c r="S74" s="20"/>
      <c r="T74" s="31"/>
      <c r="U74" s="31"/>
      <c r="V74" s="117"/>
      <c r="W74" s="117"/>
      <c r="X74" s="117"/>
      <c r="Y74" s="122"/>
      <c r="Z74" s="43" t="s">
        <v>1521</v>
      </c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2" t="s">
        <v>1522</v>
      </c>
      <c r="AN74" s="222">
        <v>1</v>
      </c>
      <c r="AO74" s="223"/>
      <c r="AP74" s="36"/>
      <c r="AQ74" s="37"/>
      <c r="AR74" s="38"/>
      <c r="AS74" s="177">
        <f>ROUND(ROUND(L75*AN74,0)*(1+AQ16),0)</f>
        <v>1359</v>
      </c>
      <c r="AT74" s="29"/>
    </row>
    <row r="75" spans="1:46" s="147" customFormat="1" ht="17.100000000000001" customHeight="1" x14ac:dyDescent="0.15">
      <c r="A75" s="7">
        <v>16</v>
      </c>
      <c r="B75" s="8">
        <v>8409</v>
      </c>
      <c r="C75" s="9" t="s">
        <v>1695</v>
      </c>
      <c r="D75" s="55"/>
      <c r="E75" s="56"/>
      <c r="F75" s="56"/>
      <c r="G75" s="126"/>
      <c r="H75" s="127"/>
      <c r="I75" s="127"/>
      <c r="J75" s="127"/>
      <c r="K75" s="127"/>
      <c r="L75" s="221">
        <f>L72+35</f>
        <v>906</v>
      </c>
      <c r="M75" s="221"/>
      <c r="N75" s="14" t="s">
        <v>62</v>
      </c>
      <c r="O75" s="18"/>
      <c r="P75" s="90" t="s">
        <v>205</v>
      </c>
      <c r="Q75" s="91"/>
      <c r="R75" s="91"/>
      <c r="S75" s="91"/>
      <c r="T75" s="91"/>
      <c r="U75" s="91"/>
      <c r="V75" s="33"/>
      <c r="W75" s="24" t="s">
        <v>1522</v>
      </c>
      <c r="X75" s="291">
        <v>0.7</v>
      </c>
      <c r="Y75" s="292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26"/>
      <c r="AN75" s="39"/>
      <c r="AO75" s="40"/>
      <c r="AP75" s="155"/>
      <c r="AQ75" s="116"/>
      <c r="AR75" s="118"/>
      <c r="AS75" s="177">
        <f>ROUND(ROUND(L75*X75,0)*(1+AQ16),0)</f>
        <v>951</v>
      </c>
      <c r="AT75" s="29"/>
    </row>
    <row r="76" spans="1:46" s="147" customFormat="1" ht="17.100000000000001" customHeight="1" x14ac:dyDescent="0.15">
      <c r="A76" s="7">
        <v>16</v>
      </c>
      <c r="B76" s="8">
        <v>8411</v>
      </c>
      <c r="C76" s="9" t="s">
        <v>1696</v>
      </c>
      <c r="D76" s="224" t="s">
        <v>1936</v>
      </c>
      <c r="E76" s="286"/>
      <c r="F76" s="286"/>
      <c r="G76" s="286"/>
      <c r="H76" s="286"/>
      <c r="I76" s="286"/>
      <c r="J76" s="286"/>
      <c r="K76" s="286"/>
      <c r="L76" s="286"/>
      <c r="M76" s="286"/>
      <c r="N76" s="286"/>
      <c r="O76" s="15"/>
      <c r="P76" s="16"/>
      <c r="Q76" s="16"/>
      <c r="R76" s="16"/>
      <c r="S76" s="16"/>
      <c r="T76" s="28"/>
      <c r="U76" s="28"/>
      <c r="V76" s="140"/>
      <c r="W76" s="16"/>
      <c r="X76" s="44"/>
      <c r="Y76" s="45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26"/>
      <c r="AN76" s="39"/>
      <c r="AO76" s="40"/>
      <c r="AP76" s="155"/>
      <c r="AQ76" s="116"/>
      <c r="AR76" s="118"/>
      <c r="AS76" s="177">
        <f>ROUND(L78*(1+AQ16),0)</f>
        <v>1412</v>
      </c>
      <c r="AT76" s="29"/>
    </row>
    <row r="77" spans="1:46" s="147" customFormat="1" ht="17.100000000000001" customHeight="1" x14ac:dyDescent="0.15">
      <c r="A77" s="7">
        <v>16</v>
      </c>
      <c r="B77" s="8">
        <v>8412</v>
      </c>
      <c r="C77" s="9" t="s">
        <v>1149</v>
      </c>
      <c r="D77" s="287"/>
      <c r="E77" s="288"/>
      <c r="F77" s="288"/>
      <c r="G77" s="288"/>
      <c r="H77" s="288"/>
      <c r="I77" s="288"/>
      <c r="J77" s="288"/>
      <c r="K77" s="288"/>
      <c r="L77" s="288"/>
      <c r="M77" s="288"/>
      <c r="N77" s="288"/>
      <c r="O77" s="125"/>
      <c r="P77" s="19"/>
      <c r="Q77" s="20"/>
      <c r="R77" s="20"/>
      <c r="S77" s="20"/>
      <c r="T77" s="31"/>
      <c r="U77" s="31"/>
      <c r="V77" s="117"/>
      <c r="W77" s="117"/>
      <c r="X77" s="117"/>
      <c r="Y77" s="122"/>
      <c r="Z77" s="43" t="s">
        <v>1521</v>
      </c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2" t="s">
        <v>1522</v>
      </c>
      <c r="AN77" s="222">
        <v>1</v>
      </c>
      <c r="AO77" s="223"/>
      <c r="AP77" s="155"/>
      <c r="AQ77" s="116"/>
      <c r="AR77" s="118"/>
      <c r="AS77" s="178">
        <f>ROUND(ROUND(L78*AN77,0)*(1+AQ16),0)</f>
        <v>1412</v>
      </c>
      <c r="AT77" s="29"/>
    </row>
    <row r="78" spans="1:46" s="147" customFormat="1" ht="17.100000000000001" customHeight="1" x14ac:dyDescent="0.15">
      <c r="A78" s="7">
        <v>16</v>
      </c>
      <c r="B78" s="8">
        <v>8413</v>
      </c>
      <c r="C78" s="9" t="s">
        <v>1697</v>
      </c>
      <c r="D78" s="55"/>
      <c r="E78" s="56"/>
      <c r="F78" s="56"/>
      <c r="G78" s="126"/>
      <c r="H78" s="127"/>
      <c r="I78" s="127"/>
      <c r="J78" s="127"/>
      <c r="K78" s="127"/>
      <c r="L78" s="221">
        <f>L75+35</f>
        <v>941</v>
      </c>
      <c r="M78" s="221"/>
      <c r="N78" s="14" t="s">
        <v>62</v>
      </c>
      <c r="O78" s="18"/>
      <c r="P78" s="107" t="s">
        <v>205</v>
      </c>
      <c r="Q78" s="108"/>
      <c r="R78" s="108"/>
      <c r="S78" s="108"/>
      <c r="T78" s="108"/>
      <c r="U78" s="108"/>
      <c r="V78" s="109"/>
      <c r="W78" s="26" t="s">
        <v>1522</v>
      </c>
      <c r="X78" s="228">
        <v>0.7</v>
      </c>
      <c r="Y78" s="229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26"/>
      <c r="AN78" s="39"/>
      <c r="AO78" s="40"/>
      <c r="AP78" s="155"/>
      <c r="AQ78" s="116"/>
      <c r="AR78" s="118"/>
      <c r="AS78" s="178">
        <f>ROUND(ROUND(L78*X78,0)*(1+AQ16),0)</f>
        <v>989</v>
      </c>
      <c r="AT78" s="29"/>
    </row>
    <row r="79" spans="1:46" s="147" customFormat="1" ht="17.100000000000001" customHeight="1" x14ac:dyDescent="0.15">
      <c r="A79" s="7">
        <v>16</v>
      </c>
      <c r="B79" s="8">
        <v>8414</v>
      </c>
      <c r="C79" s="9" t="s">
        <v>1429</v>
      </c>
      <c r="D79" s="224" t="s">
        <v>1428</v>
      </c>
      <c r="E79" s="286"/>
      <c r="F79" s="286"/>
      <c r="G79" s="286"/>
      <c r="H79" s="286"/>
      <c r="I79" s="286"/>
      <c r="J79" s="286"/>
      <c r="K79" s="286"/>
      <c r="L79" s="286"/>
      <c r="M79" s="286"/>
      <c r="N79" s="286"/>
      <c r="O79" s="15"/>
      <c r="P79" s="16"/>
      <c r="Q79" s="16"/>
      <c r="R79" s="16"/>
      <c r="S79" s="16"/>
      <c r="T79" s="28"/>
      <c r="U79" s="28"/>
      <c r="V79" s="140"/>
      <c r="W79" s="16"/>
      <c r="X79" s="44"/>
      <c r="Y79" s="45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26"/>
      <c r="AN79" s="39"/>
      <c r="AO79" s="40"/>
      <c r="AP79" s="155"/>
      <c r="AQ79" s="116"/>
      <c r="AR79" s="118"/>
      <c r="AS79" s="177">
        <f>ROUND(L81*(1+AQ16),0)</f>
        <v>1464</v>
      </c>
      <c r="AT79" s="29"/>
    </row>
    <row r="80" spans="1:46" s="147" customFormat="1" ht="17.100000000000001" customHeight="1" x14ac:dyDescent="0.15">
      <c r="A80" s="7">
        <v>16</v>
      </c>
      <c r="B80" s="8">
        <v>8415</v>
      </c>
      <c r="C80" s="9" t="s">
        <v>1430</v>
      </c>
      <c r="D80" s="287"/>
      <c r="E80" s="288"/>
      <c r="F80" s="288"/>
      <c r="G80" s="288"/>
      <c r="H80" s="288"/>
      <c r="I80" s="288"/>
      <c r="J80" s="288"/>
      <c r="K80" s="288"/>
      <c r="L80" s="288"/>
      <c r="M80" s="288"/>
      <c r="N80" s="288"/>
      <c r="O80" s="125"/>
      <c r="P80" s="19"/>
      <c r="Q80" s="20"/>
      <c r="R80" s="20"/>
      <c r="S80" s="20"/>
      <c r="T80" s="31"/>
      <c r="U80" s="31"/>
      <c r="V80" s="117"/>
      <c r="W80" s="117"/>
      <c r="X80" s="117"/>
      <c r="Y80" s="122"/>
      <c r="Z80" s="43" t="s">
        <v>1521</v>
      </c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2" t="s">
        <v>1522</v>
      </c>
      <c r="AN80" s="222">
        <v>1</v>
      </c>
      <c r="AO80" s="223"/>
      <c r="AP80" s="155"/>
      <c r="AQ80" s="116"/>
      <c r="AR80" s="118"/>
      <c r="AS80" s="178">
        <f>ROUND(ROUND(L81*AN80,0)*(1+AQ16),0)</f>
        <v>1464</v>
      </c>
      <c r="AT80" s="29"/>
    </row>
    <row r="81" spans="1:46" s="147" customFormat="1" ht="17.100000000000001" customHeight="1" x14ac:dyDescent="0.15">
      <c r="A81" s="7">
        <v>16</v>
      </c>
      <c r="B81" s="8">
        <v>8416</v>
      </c>
      <c r="C81" s="9" t="s">
        <v>1431</v>
      </c>
      <c r="D81" s="57"/>
      <c r="E81" s="58"/>
      <c r="F81" s="58"/>
      <c r="G81" s="128"/>
      <c r="H81" s="129"/>
      <c r="I81" s="129"/>
      <c r="J81" s="129"/>
      <c r="K81" s="129"/>
      <c r="L81" s="230">
        <f>L78+35</f>
        <v>976</v>
      </c>
      <c r="M81" s="230"/>
      <c r="N81" s="20" t="s">
        <v>62</v>
      </c>
      <c r="O81" s="21"/>
      <c r="P81" s="107" t="s">
        <v>205</v>
      </c>
      <c r="Q81" s="108"/>
      <c r="R81" s="108"/>
      <c r="S81" s="108"/>
      <c r="T81" s="108"/>
      <c r="U81" s="108"/>
      <c r="V81" s="109"/>
      <c r="W81" s="26" t="s">
        <v>1522</v>
      </c>
      <c r="X81" s="228">
        <v>0.7</v>
      </c>
      <c r="Y81" s="229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26"/>
      <c r="AN81" s="39"/>
      <c r="AO81" s="40"/>
      <c r="AP81" s="119"/>
      <c r="AQ81" s="117"/>
      <c r="AR81" s="122"/>
      <c r="AS81" s="178">
        <f>ROUND(ROUND(L81*X81,0)*(1+AQ16),0)</f>
        <v>1025</v>
      </c>
      <c r="AT81" s="41"/>
    </row>
    <row r="82" spans="1:46" ht="17.100000000000001" customHeight="1" x14ac:dyDescent="0.15">
      <c r="A82" s="1"/>
      <c r="AP82" s="116"/>
      <c r="AQ82" s="116"/>
      <c r="AR82" s="116"/>
    </row>
    <row r="83" spans="1:46" ht="17.100000000000001" customHeight="1" x14ac:dyDescent="0.15">
      <c r="A83" s="1"/>
      <c r="AP83" s="116"/>
      <c r="AQ83" s="116"/>
      <c r="AR83" s="116"/>
    </row>
    <row r="84" spans="1:46" s="147" customFormat="1" ht="17.100000000000001" customHeight="1" x14ac:dyDescent="0.15">
      <c r="A84" s="25"/>
      <c r="B84" s="25"/>
      <c r="C84" s="14"/>
      <c r="D84" s="14"/>
      <c r="E84" s="14"/>
      <c r="F84" s="14"/>
      <c r="G84" s="14"/>
      <c r="H84" s="14"/>
      <c r="I84" s="32"/>
      <c r="J84" s="32"/>
      <c r="K84" s="14"/>
      <c r="L84" s="14"/>
      <c r="M84" s="14"/>
      <c r="N84" s="14"/>
      <c r="O84" s="14"/>
      <c r="P84" s="24"/>
      <c r="Q84" s="24"/>
      <c r="R84" s="14"/>
      <c r="S84" s="27"/>
      <c r="T84" s="30"/>
      <c r="U84" s="14"/>
      <c r="V84" s="14"/>
      <c r="W84" s="14"/>
      <c r="X84" s="27"/>
      <c r="Y84" s="30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116"/>
      <c r="AL84" s="116"/>
      <c r="AM84" s="116"/>
      <c r="AN84" s="34"/>
      <c r="AO84" s="116"/>
    </row>
    <row r="85" spans="1:46" s="147" customFormat="1" ht="17.100000000000001" customHeight="1" x14ac:dyDescent="0.15">
      <c r="A85" s="25"/>
      <c r="B85" s="25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24"/>
      <c r="Q85" s="24"/>
      <c r="R85" s="14"/>
      <c r="S85" s="24"/>
      <c r="T85" s="30"/>
      <c r="U85" s="14"/>
      <c r="V85" s="14"/>
      <c r="W85" s="14"/>
      <c r="X85" s="27"/>
      <c r="Y85" s="30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116"/>
      <c r="AL85" s="116"/>
      <c r="AM85" s="116"/>
      <c r="AN85" s="34"/>
      <c r="AO85" s="116"/>
    </row>
    <row r="86" spans="1:46" s="147" customFormat="1" ht="17.100000000000001" customHeight="1" x14ac:dyDescent="0.15">
      <c r="A86" s="25"/>
      <c r="B86" s="25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24"/>
      <c r="Q86" s="24"/>
      <c r="R86" s="14"/>
      <c r="S86" s="24"/>
      <c r="T86" s="30"/>
      <c r="U86" s="14"/>
      <c r="V86" s="14"/>
      <c r="W86" s="14"/>
      <c r="X86" s="13"/>
      <c r="Y86" s="13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16"/>
      <c r="AL86" s="116"/>
      <c r="AM86" s="116"/>
      <c r="AN86" s="34"/>
      <c r="AO86" s="116"/>
    </row>
    <row r="87" spans="1:46" s="147" customFormat="1" ht="17.100000000000001" customHeight="1" x14ac:dyDescent="0.15">
      <c r="A87" s="25"/>
      <c r="B87" s="25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35"/>
      <c r="P87" s="150"/>
      <c r="Q87" s="150"/>
      <c r="R87" s="116"/>
      <c r="S87" s="150"/>
      <c r="T87" s="30"/>
      <c r="U87" s="14"/>
      <c r="V87" s="14"/>
      <c r="W87" s="14"/>
      <c r="X87" s="27"/>
      <c r="Y87" s="30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116"/>
      <c r="AL87" s="116"/>
      <c r="AM87" s="116"/>
      <c r="AN87" s="34"/>
      <c r="AO87" s="116"/>
    </row>
    <row r="88" spans="1:46" s="147" customFormat="1" ht="17.100000000000001" customHeight="1" x14ac:dyDescent="0.15">
      <c r="A88" s="25"/>
      <c r="B88" s="25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24"/>
      <c r="P88" s="27"/>
      <c r="Q88" s="30"/>
      <c r="R88" s="14"/>
      <c r="S88" s="24"/>
      <c r="T88" s="30"/>
      <c r="U88" s="14"/>
      <c r="V88" s="14"/>
      <c r="W88" s="14"/>
      <c r="X88" s="27"/>
      <c r="Y88" s="30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116"/>
      <c r="AL88" s="116"/>
      <c r="AM88" s="116"/>
      <c r="AN88" s="34"/>
      <c r="AO88" s="116"/>
    </row>
    <row r="89" spans="1:46" s="147" customFormat="1" ht="17.100000000000001" customHeight="1" x14ac:dyDescent="0.15">
      <c r="A89" s="25"/>
      <c r="B89" s="25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24"/>
      <c r="Q89" s="30"/>
      <c r="R89" s="14"/>
      <c r="S89" s="24"/>
      <c r="T89" s="30"/>
      <c r="U89" s="14"/>
      <c r="V89" s="14"/>
      <c r="W89" s="14"/>
      <c r="X89" s="13"/>
      <c r="Y89" s="13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16"/>
      <c r="AL89" s="116"/>
      <c r="AM89" s="116"/>
      <c r="AN89" s="34"/>
      <c r="AO89" s="116"/>
    </row>
    <row r="90" spans="1:46" s="147" customFormat="1" ht="17.100000000000001" customHeight="1" x14ac:dyDescent="0.15">
      <c r="A90" s="25"/>
      <c r="B90" s="25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24"/>
      <c r="Q90" s="30"/>
      <c r="R90" s="14"/>
      <c r="S90" s="27"/>
      <c r="T90" s="30"/>
      <c r="U90" s="14"/>
      <c r="V90" s="14"/>
      <c r="W90" s="14"/>
      <c r="X90" s="27"/>
      <c r="Y90" s="30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116"/>
      <c r="AL90" s="116"/>
      <c r="AM90" s="116"/>
      <c r="AN90" s="34"/>
      <c r="AO90" s="116"/>
    </row>
    <row r="91" spans="1:46" ht="17.100000000000001" customHeight="1" x14ac:dyDescent="0.15">
      <c r="L91" s="141"/>
      <c r="M91" s="141"/>
      <c r="N91" s="141"/>
      <c r="O91" s="141"/>
      <c r="P91" s="142"/>
      <c r="Q91" s="142"/>
      <c r="S91" s="142"/>
      <c r="T91" s="142"/>
      <c r="U91" s="141"/>
      <c r="V91" s="141"/>
      <c r="X91" s="141"/>
      <c r="Y91" s="141"/>
      <c r="AK91" s="153"/>
      <c r="AL91" s="153"/>
      <c r="AM91" s="153"/>
    </row>
    <row r="92" spans="1:46" ht="17.100000000000001" customHeight="1" x14ac:dyDescent="0.15">
      <c r="L92" s="141"/>
      <c r="M92" s="141"/>
      <c r="N92" s="141"/>
      <c r="O92" s="141"/>
      <c r="P92" s="142"/>
      <c r="Q92" s="142"/>
      <c r="S92" s="142"/>
      <c r="T92" s="142"/>
      <c r="U92" s="141"/>
      <c r="V92" s="141"/>
      <c r="X92" s="141"/>
      <c r="Y92" s="141"/>
      <c r="AK92" s="33"/>
      <c r="AL92" s="33"/>
      <c r="AM92" s="33"/>
    </row>
    <row r="93" spans="1:46" ht="17.100000000000001" customHeight="1" x14ac:dyDescent="0.15">
      <c r="L93" s="141"/>
      <c r="M93" s="141"/>
      <c r="N93" s="141"/>
      <c r="O93" s="141"/>
      <c r="P93" s="142"/>
      <c r="Q93" s="142"/>
      <c r="S93" s="142"/>
      <c r="T93" s="142"/>
      <c r="U93" s="141"/>
      <c r="V93" s="141"/>
      <c r="X93" s="141"/>
      <c r="Y93" s="141"/>
      <c r="AK93" s="33"/>
      <c r="AL93" s="33"/>
      <c r="AM93" s="33"/>
    </row>
    <row r="94" spans="1:46" ht="17.100000000000001" customHeight="1" x14ac:dyDescent="0.15">
      <c r="L94" s="141"/>
      <c r="M94" s="141"/>
      <c r="N94" s="141"/>
      <c r="O94" s="141"/>
      <c r="P94" s="142"/>
      <c r="Q94" s="142"/>
      <c r="S94" s="142"/>
      <c r="T94" s="142"/>
      <c r="U94" s="141"/>
      <c r="V94" s="141"/>
      <c r="X94" s="141"/>
      <c r="Y94" s="141"/>
      <c r="AK94" s="14"/>
      <c r="AL94" s="14"/>
      <c r="AM94" s="14"/>
    </row>
    <row r="95" spans="1:46" ht="17.100000000000001" customHeight="1" x14ac:dyDescent="0.15">
      <c r="L95" s="141"/>
      <c r="M95" s="141"/>
      <c r="N95" s="141"/>
      <c r="O95" s="141"/>
      <c r="P95" s="142"/>
      <c r="Q95" s="142"/>
      <c r="S95" s="142"/>
      <c r="T95" s="142"/>
      <c r="U95" s="141"/>
      <c r="V95" s="141"/>
      <c r="X95" s="141"/>
      <c r="Y95" s="141"/>
      <c r="AK95" s="33"/>
      <c r="AL95" s="33"/>
      <c r="AM95" s="33"/>
    </row>
    <row r="96" spans="1:46" ht="17.100000000000001" customHeight="1" x14ac:dyDescent="0.15">
      <c r="L96" s="141"/>
      <c r="M96" s="141"/>
      <c r="N96" s="141"/>
      <c r="O96" s="141"/>
      <c r="P96" s="142"/>
      <c r="Q96" s="142"/>
      <c r="S96" s="142"/>
      <c r="T96" s="142"/>
      <c r="U96" s="141"/>
      <c r="V96" s="141"/>
      <c r="X96" s="141"/>
      <c r="Y96" s="141"/>
      <c r="AK96" s="33"/>
      <c r="AL96" s="33"/>
      <c r="AM96" s="33"/>
    </row>
    <row r="97" spans="12:39" ht="17.100000000000001" customHeight="1" x14ac:dyDescent="0.15">
      <c r="L97" s="141"/>
      <c r="M97" s="141"/>
      <c r="N97" s="141"/>
      <c r="O97" s="141"/>
      <c r="P97" s="142"/>
      <c r="Q97" s="142"/>
      <c r="S97" s="142"/>
      <c r="T97" s="142"/>
      <c r="U97" s="141"/>
      <c r="V97" s="141"/>
      <c r="X97" s="141"/>
      <c r="Y97" s="141"/>
      <c r="AK97" s="14"/>
      <c r="AL97" s="14"/>
      <c r="AM97" s="14"/>
    </row>
    <row r="98" spans="12:39" ht="17.100000000000001" customHeight="1" x14ac:dyDescent="0.15">
      <c r="L98" s="141"/>
      <c r="M98" s="141"/>
      <c r="N98" s="141"/>
      <c r="O98" s="141"/>
      <c r="P98" s="142"/>
      <c r="Q98" s="142"/>
      <c r="S98" s="142"/>
      <c r="T98" s="142"/>
      <c r="U98" s="141"/>
      <c r="V98" s="141"/>
      <c r="X98" s="141"/>
      <c r="Y98" s="141"/>
      <c r="AK98" s="33"/>
      <c r="AL98" s="33"/>
      <c r="AM98" s="33"/>
    </row>
    <row r="99" spans="12:39" ht="17.100000000000001" customHeight="1" x14ac:dyDescent="0.15">
      <c r="L99" s="141"/>
      <c r="M99" s="141"/>
      <c r="N99" s="141"/>
      <c r="O99" s="141"/>
      <c r="P99" s="142"/>
      <c r="Q99" s="142"/>
      <c r="S99" s="142"/>
      <c r="T99" s="142"/>
      <c r="U99" s="141"/>
      <c r="V99" s="141"/>
      <c r="X99" s="141"/>
      <c r="Y99" s="141"/>
    </row>
    <row r="100" spans="12:39" ht="17.100000000000001" customHeight="1" x14ac:dyDescent="0.15">
      <c r="L100" s="141"/>
      <c r="M100" s="141"/>
      <c r="N100" s="141"/>
      <c r="O100" s="141"/>
      <c r="P100" s="142"/>
      <c r="Q100" s="142"/>
      <c r="S100" s="142"/>
      <c r="T100" s="142"/>
      <c r="U100" s="141"/>
      <c r="V100" s="141"/>
      <c r="X100" s="141"/>
      <c r="Y100" s="141"/>
    </row>
    <row r="101" spans="12:39" ht="17.100000000000001" customHeight="1" x14ac:dyDescent="0.15">
      <c r="L101" s="141"/>
      <c r="M101" s="141"/>
      <c r="N101" s="141"/>
      <c r="O101" s="141"/>
      <c r="P101" s="142"/>
      <c r="Q101" s="142"/>
      <c r="S101" s="142"/>
      <c r="T101" s="142"/>
      <c r="U101" s="141"/>
      <c r="V101" s="141"/>
      <c r="X101" s="141"/>
      <c r="Y101" s="141"/>
    </row>
    <row r="102" spans="12:39" ht="17.100000000000001" customHeight="1" x14ac:dyDescent="0.15">
      <c r="L102" s="141"/>
      <c r="M102" s="141"/>
      <c r="N102" s="141"/>
      <c r="O102" s="141"/>
      <c r="P102" s="142"/>
      <c r="Q102" s="142"/>
      <c r="S102" s="142"/>
      <c r="T102" s="142"/>
      <c r="U102" s="141"/>
      <c r="V102" s="141"/>
      <c r="X102" s="141"/>
      <c r="Y102" s="141"/>
    </row>
    <row r="103" spans="12:39" ht="17.100000000000001" customHeight="1" x14ac:dyDescent="0.15">
      <c r="L103" s="141"/>
      <c r="M103" s="141"/>
      <c r="N103" s="141"/>
      <c r="O103" s="141"/>
      <c r="P103" s="142"/>
      <c r="Q103" s="142"/>
      <c r="S103" s="142"/>
      <c r="T103" s="142"/>
      <c r="U103" s="141"/>
      <c r="V103" s="141"/>
      <c r="X103" s="141"/>
      <c r="Y103" s="141"/>
    </row>
    <row r="104" spans="12:39" ht="17.100000000000001" customHeight="1" x14ac:dyDescent="0.15">
      <c r="L104" s="141"/>
      <c r="M104" s="141"/>
      <c r="N104" s="141"/>
      <c r="O104" s="141"/>
      <c r="P104" s="142"/>
      <c r="Q104" s="142"/>
      <c r="S104" s="142"/>
      <c r="T104" s="142"/>
      <c r="U104" s="141"/>
      <c r="V104" s="141"/>
      <c r="X104" s="141"/>
      <c r="Y104" s="141"/>
    </row>
    <row r="105" spans="12:39" ht="17.100000000000001" customHeight="1" x14ac:dyDescent="0.15">
      <c r="L105" s="141"/>
      <c r="M105" s="141"/>
      <c r="N105" s="141"/>
      <c r="O105" s="141"/>
      <c r="P105" s="142"/>
      <c r="Q105" s="142"/>
      <c r="S105" s="142"/>
      <c r="T105" s="142"/>
      <c r="U105" s="141"/>
      <c r="V105" s="141"/>
      <c r="X105" s="141"/>
      <c r="Y105" s="141"/>
    </row>
    <row r="106" spans="12:39" ht="17.100000000000001" customHeight="1" x14ac:dyDescent="0.15">
      <c r="L106" s="141"/>
      <c r="M106" s="141"/>
      <c r="N106" s="141"/>
      <c r="O106" s="141"/>
      <c r="P106" s="142"/>
      <c r="Q106" s="142"/>
      <c r="S106" s="142"/>
      <c r="T106" s="142"/>
      <c r="U106" s="141"/>
      <c r="V106" s="141"/>
      <c r="X106" s="141"/>
      <c r="Y106" s="141"/>
    </row>
    <row r="107" spans="12:39" ht="17.100000000000001" customHeight="1" x14ac:dyDescent="0.15">
      <c r="L107" s="141"/>
      <c r="M107" s="141"/>
      <c r="N107" s="141"/>
      <c r="O107" s="141"/>
      <c r="P107" s="142"/>
      <c r="Q107" s="142"/>
      <c r="S107" s="142"/>
      <c r="T107" s="142"/>
      <c r="U107" s="141"/>
      <c r="V107" s="141"/>
      <c r="X107" s="141"/>
      <c r="Y107" s="141"/>
    </row>
    <row r="108" spans="12:39" ht="17.100000000000001" customHeight="1" x14ac:dyDescent="0.15">
      <c r="L108" s="141"/>
      <c r="M108" s="141"/>
      <c r="N108" s="141"/>
      <c r="O108" s="141"/>
      <c r="P108" s="142"/>
      <c r="Q108" s="142"/>
      <c r="S108" s="142"/>
      <c r="T108" s="142"/>
      <c r="U108" s="141"/>
      <c r="V108" s="141"/>
      <c r="X108" s="141"/>
      <c r="Y108" s="141"/>
    </row>
    <row r="109" spans="12:39" ht="17.100000000000001" customHeight="1" x14ac:dyDescent="0.15">
      <c r="L109" s="141"/>
      <c r="M109" s="141"/>
      <c r="N109" s="141"/>
      <c r="O109" s="141"/>
      <c r="P109" s="142"/>
      <c r="Q109" s="142"/>
      <c r="S109" s="142"/>
      <c r="T109" s="142"/>
      <c r="U109" s="141"/>
      <c r="V109" s="141"/>
      <c r="X109" s="141"/>
      <c r="Y109" s="141"/>
    </row>
    <row r="110" spans="12:39" ht="17.100000000000001" customHeight="1" x14ac:dyDescent="0.15">
      <c r="L110" s="141"/>
      <c r="M110" s="141"/>
      <c r="N110" s="141"/>
      <c r="O110" s="141"/>
      <c r="P110" s="142"/>
      <c r="Q110" s="142"/>
      <c r="S110" s="142"/>
      <c r="T110" s="142"/>
      <c r="U110" s="141"/>
      <c r="V110" s="141"/>
      <c r="X110" s="141"/>
      <c r="Y110" s="141"/>
    </row>
    <row r="111" spans="12:39" ht="17.100000000000001" customHeight="1" x14ac:dyDescent="0.15">
      <c r="L111" s="141"/>
      <c r="M111" s="141"/>
      <c r="N111" s="141"/>
      <c r="O111" s="141"/>
      <c r="P111" s="142"/>
      <c r="Q111" s="142"/>
      <c r="S111" s="142"/>
      <c r="T111" s="142"/>
      <c r="U111" s="141"/>
      <c r="V111" s="141"/>
      <c r="X111" s="141"/>
      <c r="Y111" s="141"/>
    </row>
    <row r="112" spans="12:39" ht="17.100000000000001" customHeight="1" x14ac:dyDescent="0.15">
      <c r="L112" s="141"/>
      <c r="M112" s="141"/>
      <c r="N112" s="141"/>
      <c r="O112" s="141"/>
      <c r="P112" s="142"/>
      <c r="Q112" s="142"/>
      <c r="S112" s="142"/>
      <c r="T112" s="142"/>
      <c r="U112" s="141"/>
      <c r="V112" s="141"/>
      <c r="X112" s="141"/>
      <c r="Y112" s="141"/>
    </row>
    <row r="113" spans="12:25" ht="17.100000000000001" customHeight="1" x14ac:dyDescent="0.15">
      <c r="L113" s="141"/>
      <c r="M113" s="141"/>
      <c r="N113" s="141"/>
      <c r="O113" s="141"/>
      <c r="P113" s="142"/>
      <c r="Q113" s="142"/>
      <c r="S113" s="142"/>
      <c r="T113" s="142"/>
      <c r="U113" s="141"/>
      <c r="V113" s="141"/>
      <c r="X113" s="141"/>
      <c r="Y113" s="141"/>
    </row>
    <row r="116" spans="12:25" ht="17.100000000000001" customHeight="1" x14ac:dyDescent="0.15">
      <c r="L116" s="14"/>
      <c r="M116" s="14"/>
    </row>
    <row r="117" spans="12:25" ht="17.100000000000001" customHeight="1" x14ac:dyDescent="0.15">
      <c r="L117" s="14"/>
      <c r="M117" s="14"/>
    </row>
    <row r="118" spans="12:25" ht="17.100000000000001" customHeight="1" x14ac:dyDescent="0.15">
      <c r="L118" s="14"/>
      <c r="M118" s="14"/>
    </row>
    <row r="119" spans="12:25" ht="17.100000000000001" customHeight="1" x14ac:dyDescent="0.15">
      <c r="L119" s="14"/>
      <c r="M119" s="14"/>
    </row>
    <row r="120" spans="12:25" ht="17.100000000000001" customHeight="1" x14ac:dyDescent="0.15">
      <c r="L120" s="14"/>
      <c r="M120" s="14"/>
    </row>
    <row r="121" spans="12:25" ht="17.100000000000001" customHeight="1" x14ac:dyDescent="0.15">
      <c r="L121" s="14"/>
      <c r="M121" s="14"/>
    </row>
    <row r="122" spans="12:25" ht="17.100000000000001" customHeight="1" x14ac:dyDescent="0.15">
      <c r="L122" s="14"/>
      <c r="M122" s="14"/>
    </row>
  </sheetData>
  <mergeCells count="104">
    <mergeCell ref="D28:N29"/>
    <mergeCell ref="L33:M33"/>
    <mergeCell ref="X30:Y30"/>
    <mergeCell ref="L39:M39"/>
    <mergeCell ref="L36:M36"/>
    <mergeCell ref="D37:N38"/>
    <mergeCell ref="X39:Y39"/>
    <mergeCell ref="X45:Y45"/>
    <mergeCell ref="AN35:AO35"/>
    <mergeCell ref="D31:N32"/>
    <mergeCell ref="X33:Y33"/>
    <mergeCell ref="L30:M30"/>
    <mergeCell ref="AQ16:AR16"/>
    <mergeCell ref="AN11:AO11"/>
    <mergeCell ref="AP13:AR15"/>
    <mergeCell ref="AQ19:AR19"/>
    <mergeCell ref="AQ22:AR22"/>
    <mergeCell ref="AN29:AO29"/>
    <mergeCell ref="X36:Y36"/>
    <mergeCell ref="AN41:AO41"/>
    <mergeCell ref="AN32:AO32"/>
    <mergeCell ref="AN77:AO77"/>
    <mergeCell ref="X60:Y60"/>
    <mergeCell ref="X57:Y57"/>
    <mergeCell ref="X75:Y75"/>
    <mergeCell ref="X72:Y72"/>
    <mergeCell ref="X63:Y63"/>
    <mergeCell ref="X66:Y66"/>
    <mergeCell ref="AN71:AO71"/>
    <mergeCell ref="AN68:AO68"/>
    <mergeCell ref="X69:Y69"/>
    <mergeCell ref="AN65:AO65"/>
    <mergeCell ref="AN62:AO62"/>
    <mergeCell ref="D7:N8"/>
    <mergeCell ref="AN20:AO20"/>
    <mergeCell ref="D10:N11"/>
    <mergeCell ref="X21:Y21"/>
    <mergeCell ref="AN17:AO17"/>
    <mergeCell ref="AN14:AO14"/>
    <mergeCell ref="L9:M9"/>
    <mergeCell ref="AN26:AO26"/>
    <mergeCell ref="X27:Y27"/>
    <mergeCell ref="AN8:AO8"/>
    <mergeCell ref="AN23:AO23"/>
    <mergeCell ref="X9:Y9"/>
    <mergeCell ref="X15:Y15"/>
    <mergeCell ref="X18:Y18"/>
    <mergeCell ref="D22:N23"/>
    <mergeCell ref="D13:N14"/>
    <mergeCell ref="L15:M15"/>
    <mergeCell ref="D16:N17"/>
    <mergeCell ref="L18:M18"/>
    <mergeCell ref="D19:N20"/>
    <mergeCell ref="L21:M21"/>
    <mergeCell ref="L12:M12"/>
    <mergeCell ref="X12:Y12"/>
    <mergeCell ref="X24:Y24"/>
    <mergeCell ref="L24:M24"/>
    <mergeCell ref="D25:N26"/>
    <mergeCell ref="L27:M27"/>
    <mergeCell ref="D34:N35"/>
    <mergeCell ref="AN80:AO80"/>
    <mergeCell ref="X81:Y81"/>
    <mergeCell ref="AN38:AO38"/>
    <mergeCell ref="AN47:AO47"/>
    <mergeCell ref="AN44:AO44"/>
    <mergeCell ref="X51:Y51"/>
    <mergeCell ref="X78:Y78"/>
    <mergeCell ref="AN56:AO56"/>
    <mergeCell ref="X48:Y48"/>
    <mergeCell ref="X42:Y42"/>
    <mergeCell ref="AN50:AO50"/>
    <mergeCell ref="X54:Y54"/>
    <mergeCell ref="AN53:AO53"/>
    <mergeCell ref="AN59:AO59"/>
    <mergeCell ref="AN74:AO74"/>
    <mergeCell ref="D79:N80"/>
    <mergeCell ref="L81:M81"/>
    <mergeCell ref="D70:N71"/>
    <mergeCell ref="L72:M72"/>
    <mergeCell ref="D73:N74"/>
    <mergeCell ref="L75:M75"/>
    <mergeCell ref="D76:N77"/>
    <mergeCell ref="L78:M78"/>
    <mergeCell ref="D40:N41"/>
    <mergeCell ref="L42:M42"/>
    <mergeCell ref="D43:N44"/>
    <mergeCell ref="L45:M45"/>
    <mergeCell ref="D46:N47"/>
    <mergeCell ref="L48:M48"/>
    <mergeCell ref="D61:N62"/>
    <mergeCell ref="L63:M63"/>
    <mergeCell ref="D64:N65"/>
    <mergeCell ref="D55:N56"/>
    <mergeCell ref="D49:N50"/>
    <mergeCell ref="L51:M51"/>
    <mergeCell ref="D52:N53"/>
    <mergeCell ref="L54:M54"/>
    <mergeCell ref="L60:M60"/>
    <mergeCell ref="L57:M57"/>
    <mergeCell ref="D58:N59"/>
    <mergeCell ref="L66:M66"/>
    <mergeCell ref="D67:N68"/>
    <mergeCell ref="L69:M69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orientation="portrait" r:id="rId1"/>
  <headerFooter alignWithMargins="0">
    <oddHeader>&amp;L&amp;12新潟市地域生活支援事業&amp;R&amp;16R６．４．１～版</oddHeader>
  </headerFooter>
  <rowBreaks count="1" manualBreakCount="1">
    <brk id="83" max="4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F142"/>
  <sheetViews>
    <sheetView view="pageBreakPreview" zoomScale="85" zoomScaleNormal="100" zoomScaleSheetLayoutView="85" workbookViewId="0">
      <selection activeCell="AV2" sqref="AV2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3.625" style="10" customWidth="1"/>
    <col min="4" max="10" width="2.375" style="141" customWidth="1"/>
    <col min="11" max="14" width="2.375" style="10" customWidth="1"/>
    <col min="15" max="25" width="2.375" style="141" customWidth="1"/>
    <col min="26" max="26" width="2.375" style="10" customWidth="1"/>
    <col min="27" max="30" width="2.375" style="141" customWidth="1"/>
    <col min="31" max="31" width="2.375" style="142" customWidth="1"/>
    <col min="32" max="32" width="2.375" style="141" customWidth="1"/>
    <col min="33" max="34" width="2.375" style="142" customWidth="1"/>
    <col min="35" max="55" width="2.375" style="141" customWidth="1"/>
    <col min="56" max="57" width="8.625" style="141" customWidth="1"/>
    <col min="58" max="58" width="5.125" style="141" bestFit="1" customWidth="1"/>
    <col min="59" max="16384" width="9" style="141"/>
  </cols>
  <sheetData>
    <row r="1" spans="1:58" ht="17.100000000000001" customHeight="1" x14ac:dyDescent="0.15">
      <c r="A1" s="1"/>
    </row>
    <row r="2" spans="1:58" ht="17.100000000000001" customHeight="1" x14ac:dyDescent="0.15">
      <c r="A2" s="1"/>
    </row>
    <row r="3" spans="1:58" ht="17.100000000000001" customHeight="1" x14ac:dyDescent="0.15">
      <c r="A3" s="1"/>
    </row>
    <row r="4" spans="1:58" ht="17.100000000000001" customHeight="1" x14ac:dyDescent="0.15">
      <c r="A4" s="1"/>
      <c r="B4" s="1" t="s">
        <v>924</v>
      </c>
    </row>
    <row r="5" spans="1:58" s="147" customFormat="1" ht="17.100000000000001" customHeight="1" x14ac:dyDescent="0.15">
      <c r="A5" s="2" t="s">
        <v>63</v>
      </c>
      <c r="B5" s="143"/>
      <c r="C5" s="11" t="s">
        <v>55</v>
      </c>
      <c r="D5" s="144"/>
      <c r="E5" s="140"/>
      <c r="F5" s="140"/>
      <c r="G5" s="140"/>
      <c r="H5" s="140"/>
      <c r="I5" s="140"/>
      <c r="J5" s="140"/>
      <c r="K5" s="16"/>
      <c r="L5" s="16"/>
      <c r="M5" s="16"/>
      <c r="N5" s="16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6"/>
      <c r="AA5" s="140"/>
      <c r="AB5" s="249" t="s">
        <v>64</v>
      </c>
      <c r="AC5" s="249"/>
      <c r="AD5" s="249"/>
      <c r="AE5" s="249"/>
      <c r="AF5" s="140"/>
      <c r="AG5" s="145"/>
      <c r="AH5" s="145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3" t="s">
        <v>56</v>
      </c>
      <c r="BE5" s="3" t="s">
        <v>57</v>
      </c>
      <c r="BF5" s="116"/>
    </row>
    <row r="6" spans="1:58" s="147" customFormat="1" ht="17.100000000000001" customHeight="1" x14ac:dyDescent="0.15">
      <c r="A6" s="4" t="s">
        <v>58</v>
      </c>
      <c r="B6" s="5" t="s">
        <v>59</v>
      </c>
      <c r="C6" s="21"/>
      <c r="D6" s="156"/>
      <c r="E6" s="157"/>
      <c r="F6" s="157"/>
      <c r="G6" s="157"/>
      <c r="H6" s="157"/>
      <c r="I6" s="69" t="s">
        <v>478</v>
      </c>
      <c r="J6" s="157"/>
      <c r="K6" s="70"/>
      <c r="L6" s="70"/>
      <c r="M6" s="70"/>
      <c r="N6" s="71"/>
      <c r="O6" s="157"/>
      <c r="P6" s="157"/>
      <c r="Q6" s="157"/>
      <c r="R6" s="157"/>
      <c r="S6" s="157"/>
      <c r="T6" s="69" t="s">
        <v>479</v>
      </c>
      <c r="U6" s="157"/>
      <c r="V6" s="157"/>
      <c r="W6" s="157"/>
      <c r="X6" s="157"/>
      <c r="Y6" s="158"/>
      <c r="Z6" s="20"/>
      <c r="AA6" s="117"/>
      <c r="AB6" s="117"/>
      <c r="AC6" s="117"/>
      <c r="AD6" s="117"/>
      <c r="AE6" s="148"/>
      <c r="AF6" s="117"/>
      <c r="AG6" s="148"/>
      <c r="AH6" s="148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6" t="s">
        <v>60</v>
      </c>
      <c r="BE6" s="6" t="s">
        <v>61</v>
      </c>
      <c r="BF6" s="116"/>
    </row>
    <row r="7" spans="1:58" s="147" customFormat="1" ht="17.100000000000001" customHeight="1" x14ac:dyDescent="0.15">
      <c r="A7" s="7">
        <v>16</v>
      </c>
      <c r="B7" s="8">
        <v>8420</v>
      </c>
      <c r="C7" s="9" t="s">
        <v>1156</v>
      </c>
      <c r="D7" s="215" t="s">
        <v>195</v>
      </c>
      <c r="E7" s="241"/>
      <c r="F7" s="241"/>
      <c r="G7" s="241"/>
      <c r="H7" s="241"/>
      <c r="I7" s="241"/>
      <c r="J7" s="241"/>
      <c r="K7" s="241"/>
      <c r="L7" s="241"/>
      <c r="M7" s="241"/>
      <c r="N7" s="15"/>
      <c r="O7" s="245" t="s">
        <v>1162</v>
      </c>
      <c r="P7" s="241"/>
      <c r="Q7" s="241"/>
      <c r="R7" s="241"/>
      <c r="S7" s="241"/>
      <c r="T7" s="241"/>
      <c r="U7" s="241"/>
      <c r="V7" s="241"/>
      <c r="W7" s="241"/>
      <c r="X7" s="241"/>
      <c r="Y7" s="52"/>
      <c r="Z7" s="16"/>
      <c r="AA7" s="16"/>
      <c r="AB7" s="16"/>
      <c r="AC7" s="16"/>
      <c r="AD7" s="28"/>
      <c r="AE7" s="28"/>
      <c r="AF7" s="16"/>
      <c r="AG7" s="44"/>
      <c r="AH7" s="45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26"/>
      <c r="AT7" s="39"/>
      <c r="AU7" s="40"/>
      <c r="AV7" s="53"/>
      <c r="AW7" s="46"/>
      <c r="AX7" s="46"/>
      <c r="AY7" s="46"/>
      <c r="AZ7" s="53"/>
      <c r="BA7" s="46"/>
      <c r="BB7" s="46"/>
      <c r="BC7" s="52"/>
      <c r="BD7" s="177">
        <f>ROUND($G$9*(1+$AX$16),0)+(ROUND(S9*(1+$BB$16),0))</f>
        <v>218</v>
      </c>
      <c r="BE7" s="49" t="s">
        <v>1482</v>
      </c>
    </row>
    <row r="8" spans="1:58" s="147" customFormat="1" ht="17.100000000000001" customHeight="1" x14ac:dyDescent="0.15">
      <c r="A8" s="7">
        <v>16</v>
      </c>
      <c r="B8" s="8">
        <v>8421</v>
      </c>
      <c r="C8" s="9" t="s">
        <v>1157</v>
      </c>
      <c r="D8" s="242"/>
      <c r="E8" s="243"/>
      <c r="F8" s="243"/>
      <c r="G8" s="243"/>
      <c r="H8" s="243"/>
      <c r="I8" s="243"/>
      <c r="J8" s="243"/>
      <c r="K8" s="243"/>
      <c r="L8" s="243"/>
      <c r="M8" s="243"/>
      <c r="N8" s="125"/>
      <c r="O8" s="242"/>
      <c r="P8" s="243"/>
      <c r="Q8" s="243"/>
      <c r="R8" s="243"/>
      <c r="S8" s="243"/>
      <c r="T8" s="243"/>
      <c r="U8" s="243"/>
      <c r="V8" s="243"/>
      <c r="W8" s="243"/>
      <c r="X8" s="243"/>
      <c r="Y8" s="48"/>
      <c r="Z8" s="19"/>
      <c r="AA8" s="20"/>
      <c r="AB8" s="20"/>
      <c r="AC8" s="20"/>
      <c r="AD8" s="31"/>
      <c r="AE8" s="31"/>
      <c r="AF8" s="117"/>
      <c r="AG8" s="117"/>
      <c r="AH8" s="122"/>
      <c r="AI8" s="43" t="s">
        <v>1483</v>
      </c>
      <c r="AJ8" s="20"/>
      <c r="AK8" s="20"/>
      <c r="AL8" s="20"/>
      <c r="AM8" s="20"/>
      <c r="AN8" s="20"/>
      <c r="AO8" s="20"/>
      <c r="AP8" s="20"/>
      <c r="AQ8" s="20"/>
      <c r="AR8" s="20"/>
      <c r="AS8" s="22" t="s">
        <v>1484</v>
      </c>
      <c r="AT8" s="222">
        <v>1</v>
      </c>
      <c r="AU8" s="223"/>
      <c r="AV8" s="54"/>
      <c r="AW8" s="27"/>
      <c r="AX8" s="27"/>
      <c r="AY8" s="27"/>
      <c r="AZ8" s="54"/>
      <c r="BA8" s="27"/>
      <c r="BB8" s="27"/>
      <c r="BC8" s="48"/>
      <c r="BD8" s="177">
        <f>ROUND(ROUND($G$9*$AT$8,0)*(1+$AX$16),0)+(ROUND(ROUND(S9*$AT$8,0)*(1+$BB$16),0))</f>
        <v>218</v>
      </c>
      <c r="BE8" s="29"/>
    </row>
    <row r="9" spans="1:58" s="147" customFormat="1" ht="17.100000000000001" customHeight="1" x14ac:dyDescent="0.15">
      <c r="A9" s="7">
        <v>16</v>
      </c>
      <c r="B9" s="8">
        <v>8422</v>
      </c>
      <c r="C9" s="9" t="s">
        <v>1158</v>
      </c>
      <c r="D9" s="55"/>
      <c r="E9" s="56"/>
      <c r="F9" s="127"/>
      <c r="G9" s="298">
        <v>106</v>
      </c>
      <c r="H9" s="298"/>
      <c r="I9" s="14" t="s">
        <v>62</v>
      </c>
      <c r="J9" s="14"/>
      <c r="K9" s="24"/>
      <c r="L9" s="27"/>
      <c r="M9" s="27"/>
      <c r="N9" s="125"/>
      <c r="O9" s="127"/>
      <c r="P9" s="127"/>
      <c r="Q9" s="127"/>
      <c r="R9" s="127"/>
      <c r="S9" s="240">
        <v>47</v>
      </c>
      <c r="T9" s="240"/>
      <c r="U9" s="14" t="s">
        <v>62</v>
      </c>
      <c r="V9" s="14"/>
      <c r="W9" s="24"/>
      <c r="X9" s="27"/>
      <c r="Y9" s="27"/>
      <c r="Z9" s="112" t="s">
        <v>205</v>
      </c>
      <c r="AA9" s="91"/>
      <c r="AB9" s="91"/>
      <c r="AC9" s="91"/>
      <c r="AD9" s="91"/>
      <c r="AE9" s="91"/>
      <c r="AF9" s="24" t="s">
        <v>1484</v>
      </c>
      <c r="AG9" s="291">
        <v>0.7</v>
      </c>
      <c r="AH9" s="292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26"/>
      <c r="AT9" s="39"/>
      <c r="AU9" s="40"/>
      <c r="AV9" s="116"/>
      <c r="AW9" s="116"/>
      <c r="AX9" s="116"/>
      <c r="AY9" s="116"/>
      <c r="AZ9" s="155"/>
      <c r="BA9" s="116"/>
      <c r="BB9" s="116"/>
      <c r="BC9" s="118"/>
      <c r="BD9" s="177">
        <f>ROUND(ROUND($G$9*$AG$9,0)*(1+$AX$16),0)+(ROUND(ROUND(S9*$AG$9,0)*(1+$BB$16),0))</f>
        <v>152</v>
      </c>
      <c r="BE9" s="29"/>
      <c r="BF9" s="187">
        <f>$G$9+S9</f>
        <v>153</v>
      </c>
    </row>
    <row r="10" spans="1:58" s="147" customFormat="1" ht="17.100000000000001" customHeight="1" x14ac:dyDescent="0.15">
      <c r="A10" s="7">
        <v>16</v>
      </c>
      <c r="B10" s="8">
        <v>8423</v>
      </c>
      <c r="C10" s="9" t="s">
        <v>685</v>
      </c>
      <c r="D10" s="56"/>
      <c r="E10" s="56"/>
      <c r="F10" s="56"/>
      <c r="G10" s="127"/>
      <c r="H10" s="127"/>
      <c r="I10" s="127"/>
      <c r="J10" s="127"/>
      <c r="K10" s="127"/>
      <c r="L10" s="127"/>
      <c r="M10" s="66"/>
      <c r="N10" s="18"/>
      <c r="O10" s="245" t="s">
        <v>1937</v>
      </c>
      <c r="P10" s="241"/>
      <c r="Q10" s="241"/>
      <c r="R10" s="241"/>
      <c r="S10" s="241"/>
      <c r="T10" s="241"/>
      <c r="U10" s="241"/>
      <c r="V10" s="241"/>
      <c r="W10" s="241"/>
      <c r="X10" s="241"/>
      <c r="Y10" s="45"/>
      <c r="Z10" s="16"/>
      <c r="AA10" s="16"/>
      <c r="AB10" s="16"/>
      <c r="AC10" s="16"/>
      <c r="AD10" s="28"/>
      <c r="AE10" s="28"/>
      <c r="AF10" s="16"/>
      <c r="AG10" s="44"/>
      <c r="AH10" s="45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26"/>
      <c r="AT10" s="39"/>
      <c r="AU10" s="40"/>
      <c r="AV10" s="42"/>
      <c r="AW10" s="37"/>
      <c r="AX10" s="37"/>
      <c r="AY10" s="37"/>
      <c r="AZ10" s="42"/>
      <c r="BA10" s="37"/>
      <c r="BB10" s="37"/>
      <c r="BC10" s="38"/>
      <c r="BD10" s="177">
        <f>ROUND($G$9*(1+$AX$16),0)+(ROUND(S12*(1+$BB$16),0))</f>
        <v>273</v>
      </c>
      <c r="BE10" s="29"/>
      <c r="BF10" s="187"/>
    </row>
    <row r="11" spans="1:58" s="147" customFormat="1" ht="17.100000000000001" customHeight="1" x14ac:dyDescent="0.15">
      <c r="A11" s="7">
        <v>16</v>
      </c>
      <c r="B11" s="8">
        <v>8424</v>
      </c>
      <c r="C11" s="9" t="s">
        <v>686</v>
      </c>
      <c r="D11" s="56"/>
      <c r="E11" s="56"/>
      <c r="F11" s="56"/>
      <c r="G11" s="127"/>
      <c r="H11" s="127"/>
      <c r="I11" s="127"/>
      <c r="J11" s="127"/>
      <c r="K11" s="127"/>
      <c r="L11" s="127"/>
      <c r="M11" s="66"/>
      <c r="N11" s="18"/>
      <c r="O11" s="242"/>
      <c r="P11" s="243"/>
      <c r="Q11" s="243"/>
      <c r="R11" s="243"/>
      <c r="S11" s="243"/>
      <c r="T11" s="243"/>
      <c r="U11" s="243"/>
      <c r="V11" s="243"/>
      <c r="W11" s="243"/>
      <c r="X11" s="243"/>
      <c r="Y11" s="47"/>
      <c r="Z11" s="19"/>
      <c r="AA11" s="20"/>
      <c r="AB11" s="20"/>
      <c r="AC11" s="20"/>
      <c r="AD11" s="31"/>
      <c r="AE11" s="31"/>
      <c r="AF11" s="117"/>
      <c r="AG11" s="117"/>
      <c r="AH11" s="122"/>
      <c r="AI11" s="43" t="s">
        <v>1483</v>
      </c>
      <c r="AJ11" s="20"/>
      <c r="AK11" s="20"/>
      <c r="AL11" s="20"/>
      <c r="AM11" s="20"/>
      <c r="AN11" s="20"/>
      <c r="AO11" s="20"/>
      <c r="AP11" s="20"/>
      <c r="AQ11" s="20"/>
      <c r="AR11" s="20"/>
      <c r="AS11" s="22" t="s">
        <v>1484</v>
      </c>
      <c r="AT11" s="222">
        <v>1</v>
      </c>
      <c r="AU11" s="223"/>
      <c r="AV11" s="54"/>
      <c r="AW11" s="27"/>
      <c r="AX11" s="27"/>
      <c r="AY11" s="27"/>
      <c r="AZ11" s="54"/>
      <c r="BA11" s="27"/>
      <c r="BB11" s="27"/>
      <c r="BC11" s="48"/>
      <c r="BD11" s="177">
        <f>ROUND(ROUND($G$9*$AT$8,0)*(1+$AX$16),0)+(ROUND(ROUND(S12*$AT$8,0)*(1+$BB$16),0))</f>
        <v>273</v>
      </c>
      <c r="BE11" s="29"/>
      <c r="BF11" s="187"/>
    </row>
    <row r="12" spans="1:58" s="147" customFormat="1" ht="17.100000000000001" customHeight="1" x14ac:dyDescent="0.15">
      <c r="A12" s="7">
        <v>16</v>
      </c>
      <c r="B12" s="8">
        <v>8425</v>
      </c>
      <c r="C12" s="9" t="s">
        <v>407</v>
      </c>
      <c r="D12" s="56"/>
      <c r="E12" s="56"/>
      <c r="F12" s="56"/>
      <c r="G12" s="127"/>
      <c r="H12" s="127"/>
      <c r="I12" s="127"/>
      <c r="J12" s="127"/>
      <c r="K12" s="127"/>
      <c r="L12" s="127"/>
      <c r="M12" s="66"/>
      <c r="N12" s="18"/>
      <c r="O12" s="127"/>
      <c r="P12" s="127"/>
      <c r="Q12" s="127"/>
      <c r="R12" s="127"/>
      <c r="S12" s="240">
        <v>91</v>
      </c>
      <c r="T12" s="240"/>
      <c r="U12" s="14" t="s">
        <v>62</v>
      </c>
      <c r="V12" s="14"/>
      <c r="W12" s="24"/>
      <c r="X12" s="27"/>
      <c r="Y12" s="67"/>
      <c r="Z12" s="112" t="s">
        <v>205</v>
      </c>
      <c r="AA12" s="91"/>
      <c r="AB12" s="91"/>
      <c r="AC12" s="91"/>
      <c r="AD12" s="91"/>
      <c r="AE12" s="91"/>
      <c r="AF12" s="24" t="s">
        <v>1484</v>
      </c>
      <c r="AG12" s="291">
        <v>0.7</v>
      </c>
      <c r="AH12" s="292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26"/>
      <c r="AT12" s="39"/>
      <c r="AU12" s="40"/>
      <c r="AV12" s="246" t="s">
        <v>54</v>
      </c>
      <c r="AW12" s="247"/>
      <c r="AX12" s="247"/>
      <c r="AY12" s="247"/>
      <c r="AZ12" s="246" t="s">
        <v>944</v>
      </c>
      <c r="BA12" s="247"/>
      <c r="BB12" s="247"/>
      <c r="BC12" s="248"/>
      <c r="BD12" s="177">
        <f>ROUND(ROUND($G$9*$AG$9,0)*(1+$AX$16),0)+(ROUND(ROUND(S12*$AG$9,0)*(1+$BB$16),0))</f>
        <v>191</v>
      </c>
      <c r="BE12" s="29"/>
      <c r="BF12" s="187">
        <f t="shared" ref="BF12" si="0">$G$9+S12</f>
        <v>197</v>
      </c>
    </row>
    <row r="13" spans="1:58" s="147" customFormat="1" ht="17.100000000000001" customHeight="1" x14ac:dyDescent="0.15">
      <c r="A13" s="7">
        <v>16</v>
      </c>
      <c r="B13" s="8">
        <v>8427</v>
      </c>
      <c r="C13" s="9" t="s">
        <v>1159</v>
      </c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245" t="s">
        <v>1938</v>
      </c>
      <c r="P13" s="241"/>
      <c r="Q13" s="241"/>
      <c r="R13" s="241"/>
      <c r="S13" s="241"/>
      <c r="T13" s="241"/>
      <c r="U13" s="241"/>
      <c r="V13" s="241"/>
      <c r="W13" s="241"/>
      <c r="X13" s="241"/>
      <c r="Y13" s="162"/>
      <c r="Z13" s="16"/>
      <c r="AA13" s="16"/>
      <c r="AB13" s="16"/>
      <c r="AC13" s="16"/>
      <c r="AD13" s="28"/>
      <c r="AE13" s="28"/>
      <c r="AF13" s="16"/>
      <c r="AG13" s="44"/>
      <c r="AH13" s="45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26"/>
      <c r="AT13" s="39"/>
      <c r="AU13" s="40"/>
      <c r="AV13" s="42"/>
      <c r="AW13" s="37"/>
      <c r="AX13" s="37"/>
      <c r="AY13" s="37"/>
      <c r="AZ13" s="42"/>
      <c r="BA13" s="37"/>
      <c r="BB13" s="37"/>
      <c r="BC13" s="38"/>
      <c r="BD13" s="177">
        <f>ROUND($G$9*(1+$AX$16),0)+(ROUND(S15*(1+$BB$16),0))</f>
        <v>325</v>
      </c>
      <c r="BE13" s="29"/>
      <c r="BF13" s="187"/>
    </row>
    <row r="14" spans="1:58" s="147" customFormat="1" ht="17.100000000000001" customHeight="1" x14ac:dyDescent="0.15">
      <c r="A14" s="7">
        <v>16</v>
      </c>
      <c r="B14" s="8">
        <v>8428</v>
      </c>
      <c r="C14" s="9" t="s">
        <v>1160</v>
      </c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242"/>
      <c r="P14" s="274"/>
      <c r="Q14" s="274"/>
      <c r="R14" s="274"/>
      <c r="S14" s="274"/>
      <c r="T14" s="274"/>
      <c r="U14" s="274"/>
      <c r="V14" s="274"/>
      <c r="W14" s="274"/>
      <c r="X14" s="274"/>
      <c r="Y14" s="162"/>
      <c r="Z14" s="19"/>
      <c r="AA14" s="20"/>
      <c r="AB14" s="20"/>
      <c r="AC14" s="20"/>
      <c r="AD14" s="31"/>
      <c r="AE14" s="31"/>
      <c r="AF14" s="117"/>
      <c r="AG14" s="117"/>
      <c r="AH14" s="122"/>
      <c r="AI14" s="43" t="s">
        <v>1483</v>
      </c>
      <c r="AJ14" s="20"/>
      <c r="AK14" s="20"/>
      <c r="AL14" s="20"/>
      <c r="AM14" s="20"/>
      <c r="AN14" s="20"/>
      <c r="AO14" s="20"/>
      <c r="AP14" s="20"/>
      <c r="AQ14" s="20"/>
      <c r="AR14" s="20"/>
      <c r="AS14" s="22" t="s">
        <v>1484</v>
      </c>
      <c r="AT14" s="222">
        <v>1</v>
      </c>
      <c r="AU14" s="223"/>
      <c r="AV14" s="54"/>
      <c r="AW14" s="27"/>
      <c r="AX14" s="27"/>
      <c r="AY14" s="27"/>
      <c r="AZ14" s="54"/>
      <c r="BA14" s="27"/>
      <c r="BB14" s="27"/>
      <c r="BC14" s="48"/>
      <c r="BD14" s="177">
        <f>ROUND(ROUND($G$9*$AT$8,0)*(1+$AX$16),0)+(ROUND(ROUND(S15*$AT$8,0)*(1+$BB$16),0))</f>
        <v>325</v>
      </c>
      <c r="BE14" s="29"/>
      <c r="BF14" s="187"/>
    </row>
    <row r="15" spans="1:58" s="147" customFormat="1" ht="17.100000000000001" customHeight="1" x14ac:dyDescent="0.15">
      <c r="A15" s="7">
        <v>16</v>
      </c>
      <c r="B15" s="8">
        <v>8429</v>
      </c>
      <c r="C15" s="9" t="s">
        <v>1161</v>
      </c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3"/>
      <c r="P15" s="164"/>
      <c r="Q15" s="164"/>
      <c r="R15" s="164"/>
      <c r="S15" s="240">
        <v>133</v>
      </c>
      <c r="T15" s="240"/>
      <c r="U15" s="14" t="s">
        <v>62</v>
      </c>
      <c r="V15" s="14"/>
      <c r="W15" s="164"/>
      <c r="X15" s="164"/>
      <c r="Y15" s="162"/>
      <c r="Z15" s="112" t="s">
        <v>205</v>
      </c>
      <c r="AA15" s="91"/>
      <c r="AB15" s="91"/>
      <c r="AC15" s="91"/>
      <c r="AD15" s="91"/>
      <c r="AE15" s="91"/>
      <c r="AF15" s="24" t="s">
        <v>1484</v>
      </c>
      <c r="AG15" s="228">
        <v>0.7</v>
      </c>
      <c r="AH15" s="229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26"/>
      <c r="AT15" s="39"/>
      <c r="AU15" s="40"/>
      <c r="AV15" s="75"/>
      <c r="AW15" s="76"/>
      <c r="AX15" s="76"/>
      <c r="AY15" s="76"/>
      <c r="AZ15" s="75"/>
      <c r="BA15" s="76"/>
      <c r="BB15" s="76"/>
      <c r="BC15" s="77"/>
      <c r="BD15" s="177">
        <f>ROUND(ROUND($G$9*$AG$9,0)*(1+$AX$16),0)+(ROUND(ROUND(S15*$AG$9,0)*(1+$BB$16),0))</f>
        <v>227</v>
      </c>
      <c r="BE15" s="29"/>
      <c r="BF15" s="187">
        <f>$G$9+S15</f>
        <v>239</v>
      </c>
    </row>
    <row r="16" spans="1:58" s="147" customFormat="1" ht="17.100000000000001" customHeight="1" x14ac:dyDescent="0.15">
      <c r="A16" s="7">
        <v>16</v>
      </c>
      <c r="B16" s="8">
        <v>8430</v>
      </c>
      <c r="C16" s="9" t="s">
        <v>687</v>
      </c>
      <c r="D16" s="55"/>
      <c r="E16" s="56"/>
      <c r="F16" s="56"/>
      <c r="G16" s="56"/>
      <c r="H16" s="126"/>
      <c r="I16" s="126"/>
      <c r="J16" s="126"/>
      <c r="K16" s="14"/>
      <c r="L16" s="14"/>
      <c r="M16" s="14"/>
      <c r="N16" s="18"/>
      <c r="O16" s="245" t="s">
        <v>1939</v>
      </c>
      <c r="P16" s="241"/>
      <c r="Q16" s="241"/>
      <c r="R16" s="241"/>
      <c r="S16" s="241"/>
      <c r="T16" s="241"/>
      <c r="U16" s="241"/>
      <c r="V16" s="241"/>
      <c r="W16" s="241"/>
      <c r="X16" s="241"/>
      <c r="Y16" s="52"/>
      <c r="Z16" s="16"/>
      <c r="AA16" s="16"/>
      <c r="AB16" s="16"/>
      <c r="AC16" s="16"/>
      <c r="AD16" s="28"/>
      <c r="AE16" s="28"/>
      <c r="AF16" s="16"/>
      <c r="AG16" s="44"/>
      <c r="AH16" s="45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26"/>
      <c r="AT16" s="39"/>
      <c r="AU16" s="40"/>
      <c r="AV16" s="75" t="s">
        <v>1546</v>
      </c>
      <c r="AW16" s="51" t="s">
        <v>1484</v>
      </c>
      <c r="AX16" s="219">
        <v>0.5</v>
      </c>
      <c r="AY16" s="219"/>
      <c r="AZ16" s="75" t="s">
        <v>1547</v>
      </c>
      <c r="BA16" s="51" t="s">
        <v>1484</v>
      </c>
      <c r="BB16" s="219">
        <v>0.25</v>
      </c>
      <c r="BC16" s="220"/>
      <c r="BD16" s="177">
        <f>ROUND($G$9*(1+$AX$16),0)+(ROUND(S18*(1+$BB$16),0))</f>
        <v>370</v>
      </c>
      <c r="BE16" s="29"/>
      <c r="BF16" s="187"/>
    </row>
    <row r="17" spans="1:58" s="147" customFormat="1" ht="17.100000000000001" customHeight="1" x14ac:dyDescent="0.15">
      <c r="A17" s="7">
        <v>16</v>
      </c>
      <c r="B17" s="8">
        <v>8431</v>
      </c>
      <c r="C17" s="9" t="s">
        <v>688</v>
      </c>
      <c r="D17" s="56"/>
      <c r="E17" s="56"/>
      <c r="F17" s="56"/>
      <c r="G17" s="56"/>
      <c r="H17" s="126"/>
      <c r="I17" s="126"/>
      <c r="J17" s="126"/>
      <c r="K17" s="14"/>
      <c r="L17" s="14"/>
      <c r="M17" s="14"/>
      <c r="N17" s="18"/>
      <c r="O17" s="242"/>
      <c r="P17" s="243"/>
      <c r="Q17" s="243"/>
      <c r="R17" s="243"/>
      <c r="S17" s="243"/>
      <c r="T17" s="243"/>
      <c r="U17" s="243"/>
      <c r="V17" s="243"/>
      <c r="W17" s="243"/>
      <c r="X17" s="243"/>
      <c r="Y17" s="48"/>
      <c r="Z17" s="19"/>
      <c r="AA17" s="20"/>
      <c r="AB17" s="20"/>
      <c r="AC17" s="20"/>
      <c r="AD17" s="31"/>
      <c r="AE17" s="31"/>
      <c r="AF17" s="117"/>
      <c r="AG17" s="117"/>
      <c r="AH17" s="122"/>
      <c r="AI17" s="43" t="s">
        <v>1483</v>
      </c>
      <c r="AJ17" s="20"/>
      <c r="AK17" s="20"/>
      <c r="AL17" s="20"/>
      <c r="AM17" s="20"/>
      <c r="AN17" s="20"/>
      <c r="AO17" s="20"/>
      <c r="AP17" s="20"/>
      <c r="AQ17" s="20"/>
      <c r="AR17" s="20"/>
      <c r="AS17" s="22" t="s">
        <v>1484</v>
      </c>
      <c r="AT17" s="222">
        <v>1</v>
      </c>
      <c r="AU17" s="223"/>
      <c r="AV17" s="75"/>
      <c r="AW17" s="76"/>
      <c r="AX17" s="76"/>
      <c r="AY17" s="66" t="s">
        <v>516</v>
      </c>
      <c r="AZ17" s="75"/>
      <c r="BA17" s="76"/>
      <c r="BB17" s="76"/>
      <c r="BC17" s="47" t="s">
        <v>516</v>
      </c>
      <c r="BD17" s="177">
        <f>ROUND(ROUND($G$9*$AT$8,0)*(1+$AX$16),0)+(ROUND(ROUND(S18*$AT$8,0)*(1+$BB$16),0))</f>
        <v>370</v>
      </c>
      <c r="BE17" s="29"/>
      <c r="BF17" s="187"/>
    </row>
    <row r="18" spans="1:58" s="147" customFormat="1" ht="17.100000000000001" customHeight="1" x14ac:dyDescent="0.15">
      <c r="A18" s="7">
        <v>16</v>
      </c>
      <c r="B18" s="8">
        <v>8432</v>
      </c>
      <c r="C18" s="9" t="s">
        <v>408</v>
      </c>
      <c r="D18" s="56"/>
      <c r="E18" s="56"/>
      <c r="F18" s="56"/>
      <c r="G18" s="56"/>
      <c r="H18" s="126"/>
      <c r="I18" s="126"/>
      <c r="J18" s="126"/>
      <c r="K18" s="14"/>
      <c r="L18" s="14"/>
      <c r="M18" s="14"/>
      <c r="N18" s="18"/>
      <c r="O18" s="127"/>
      <c r="P18" s="127"/>
      <c r="Q18" s="127"/>
      <c r="R18" s="127"/>
      <c r="S18" s="240">
        <v>169</v>
      </c>
      <c r="T18" s="240"/>
      <c r="U18" s="14" t="s">
        <v>62</v>
      </c>
      <c r="V18" s="14"/>
      <c r="W18" s="24"/>
      <c r="X18" s="27"/>
      <c r="Y18" s="27"/>
      <c r="Z18" s="112" t="s">
        <v>205</v>
      </c>
      <c r="AA18" s="91"/>
      <c r="AB18" s="91"/>
      <c r="AC18" s="91"/>
      <c r="AD18" s="91"/>
      <c r="AE18" s="91"/>
      <c r="AF18" s="24" t="s">
        <v>1484</v>
      </c>
      <c r="AG18" s="291">
        <v>0.7</v>
      </c>
      <c r="AH18" s="292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26"/>
      <c r="AT18" s="39"/>
      <c r="AU18" s="40"/>
      <c r="AV18" s="42"/>
      <c r="AW18" s="37"/>
      <c r="AX18" s="37"/>
      <c r="AY18" s="37"/>
      <c r="AZ18" s="42"/>
      <c r="BA18" s="37"/>
      <c r="BB18" s="37"/>
      <c r="BC18" s="38"/>
      <c r="BD18" s="177">
        <f>ROUND(ROUND($G$9*$AG$9,0)*(1+$AX$16),0)+(ROUND(ROUND(S18*$AG$9,0)*(1+$BB$16),0))</f>
        <v>259</v>
      </c>
      <c r="BE18" s="29"/>
      <c r="BF18" s="187">
        <f>$G$9+S18</f>
        <v>275</v>
      </c>
    </row>
    <row r="19" spans="1:58" s="147" customFormat="1" ht="17.100000000000001" customHeight="1" x14ac:dyDescent="0.15">
      <c r="A19" s="7">
        <v>16</v>
      </c>
      <c r="B19" s="8">
        <v>8434</v>
      </c>
      <c r="C19" s="9" t="s">
        <v>1163</v>
      </c>
      <c r="D19" s="215" t="s">
        <v>1940</v>
      </c>
      <c r="E19" s="241"/>
      <c r="F19" s="241"/>
      <c r="G19" s="241"/>
      <c r="H19" s="241"/>
      <c r="I19" s="241"/>
      <c r="J19" s="241"/>
      <c r="K19" s="241"/>
      <c r="L19" s="241"/>
      <c r="M19" s="241"/>
      <c r="N19" s="165"/>
      <c r="O19" s="245" t="s">
        <v>1162</v>
      </c>
      <c r="P19" s="241"/>
      <c r="Q19" s="241"/>
      <c r="R19" s="241"/>
      <c r="S19" s="241"/>
      <c r="T19" s="241"/>
      <c r="U19" s="241"/>
      <c r="V19" s="241"/>
      <c r="W19" s="241"/>
      <c r="X19" s="241"/>
      <c r="Y19" s="165"/>
      <c r="Z19" s="16"/>
      <c r="AA19" s="16"/>
      <c r="AB19" s="16"/>
      <c r="AC19" s="16"/>
      <c r="AD19" s="28"/>
      <c r="AE19" s="28"/>
      <c r="AF19" s="16"/>
      <c r="AG19" s="44"/>
      <c r="AH19" s="45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26"/>
      <c r="AT19" s="39"/>
      <c r="AU19" s="40"/>
      <c r="AV19" s="42"/>
      <c r="AW19" s="37"/>
      <c r="AX19" s="37"/>
      <c r="AY19" s="37"/>
      <c r="AZ19" s="42"/>
      <c r="BA19" s="37"/>
      <c r="BB19" s="37"/>
      <c r="BC19" s="38"/>
      <c r="BD19" s="177">
        <f>ROUND($G$21*(1+$AX$16),0)+(ROUND(S21*(1+$BB$16),0))</f>
        <v>285</v>
      </c>
      <c r="BE19" s="29"/>
    </row>
    <row r="20" spans="1:58" s="147" customFormat="1" ht="17.100000000000001" customHeight="1" x14ac:dyDescent="0.15">
      <c r="A20" s="7">
        <v>16</v>
      </c>
      <c r="B20" s="8">
        <v>8435</v>
      </c>
      <c r="C20" s="9" t="s">
        <v>1164</v>
      </c>
      <c r="D20" s="242"/>
      <c r="E20" s="274"/>
      <c r="F20" s="274"/>
      <c r="G20" s="274"/>
      <c r="H20" s="274"/>
      <c r="I20" s="274"/>
      <c r="J20" s="274"/>
      <c r="K20" s="274"/>
      <c r="L20" s="274"/>
      <c r="M20" s="274"/>
      <c r="N20" s="166"/>
      <c r="O20" s="242"/>
      <c r="P20" s="243"/>
      <c r="Q20" s="243"/>
      <c r="R20" s="243"/>
      <c r="S20" s="243"/>
      <c r="T20" s="243"/>
      <c r="U20" s="243"/>
      <c r="V20" s="243"/>
      <c r="W20" s="243"/>
      <c r="X20" s="243"/>
      <c r="Y20" s="166"/>
      <c r="Z20" s="19"/>
      <c r="AA20" s="20"/>
      <c r="AB20" s="20"/>
      <c r="AC20" s="20"/>
      <c r="AD20" s="31"/>
      <c r="AE20" s="31"/>
      <c r="AF20" s="117"/>
      <c r="AG20" s="117"/>
      <c r="AH20" s="122"/>
      <c r="AI20" s="43" t="s">
        <v>1483</v>
      </c>
      <c r="AJ20" s="20"/>
      <c r="AK20" s="20"/>
      <c r="AL20" s="20"/>
      <c r="AM20" s="20"/>
      <c r="AN20" s="20"/>
      <c r="AO20" s="20"/>
      <c r="AP20" s="20"/>
      <c r="AQ20" s="20"/>
      <c r="AR20" s="20"/>
      <c r="AS20" s="22" t="s">
        <v>1484</v>
      </c>
      <c r="AT20" s="222">
        <v>1</v>
      </c>
      <c r="AU20" s="223"/>
      <c r="AV20" s="54"/>
      <c r="AW20" s="27"/>
      <c r="AX20" s="27"/>
      <c r="AY20" s="27"/>
      <c r="AZ20" s="54"/>
      <c r="BA20" s="27"/>
      <c r="BB20" s="27"/>
      <c r="BC20" s="48"/>
      <c r="BD20" s="177">
        <f>ROUND(ROUND($G$21*$AT$8,0)*(1+$AX$16),0)+(ROUND(ROUND(S21*$AT$8,0)*(1+$BB$16),0))</f>
        <v>285</v>
      </c>
      <c r="BE20" s="29"/>
    </row>
    <row r="21" spans="1:58" s="147" customFormat="1" ht="17.100000000000001" customHeight="1" x14ac:dyDescent="0.15">
      <c r="A21" s="7">
        <v>16</v>
      </c>
      <c r="B21" s="8">
        <v>8436</v>
      </c>
      <c r="C21" s="9" t="s">
        <v>1165</v>
      </c>
      <c r="D21" s="167"/>
      <c r="E21" s="168"/>
      <c r="F21" s="168"/>
      <c r="G21" s="221">
        <v>153</v>
      </c>
      <c r="H21" s="221"/>
      <c r="I21" s="14" t="s">
        <v>62</v>
      </c>
      <c r="J21" s="168"/>
      <c r="K21" s="168"/>
      <c r="L21" s="168"/>
      <c r="M21" s="168"/>
      <c r="N21" s="166"/>
      <c r="O21" s="167"/>
      <c r="P21" s="168"/>
      <c r="Q21" s="168"/>
      <c r="R21" s="168"/>
      <c r="S21" s="240">
        <v>44</v>
      </c>
      <c r="T21" s="240"/>
      <c r="U21" s="14" t="s">
        <v>62</v>
      </c>
      <c r="V21" s="168"/>
      <c r="W21" s="168"/>
      <c r="X21" s="168"/>
      <c r="Y21" s="169"/>
      <c r="Z21" s="112" t="s">
        <v>205</v>
      </c>
      <c r="AA21" s="91"/>
      <c r="AB21" s="91"/>
      <c r="AC21" s="91"/>
      <c r="AD21" s="91"/>
      <c r="AE21" s="91"/>
      <c r="AF21" s="24" t="s">
        <v>1484</v>
      </c>
      <c r="AG21" s="228">
        <v>0.7</v>
      </c>
      <c r="AH21" s="229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26"/>
      <c r="AT21" s="39"/>
      <c r="AU21" s="40"/>
      <c r="AV21" s="155"/>
      <c r="AW21" s="116"/>
      <c r="AX21" s="116"/>
      <c r="AY21" s="116"/>
      <c r="AZ21" s="155"/>
      <c r="BA21" s="116"/>
      <c r="BB21" s="116"/>
      <c r="BC21" s="118"/>
      <c r="BD21" s="177">
        <f>ROUND(ROUND($G$21*$AG$9,0)*(1+$AX$16),0)+(ROUND(ROUND(S21*$AG$9,0)*(1+$BB$16),0))</f>
        <v>200</v>
      </c>
      <c r="BE21" s="29"/>
      <c r="BF21" s="194">
        <f>$G$21+S21</f>
        <v>197</v>
      </c>
    </row>
    <row r="22" spans="1:58" s="147" customFormat="1" ht="17.100000000000001" customHeight="1" x14ac:dyDescent="0.15">
      <c r="A22" s="7">
        <v>16</v>
      </c>
      <c r="B22" s="8">
        <v>8437</v>
      </c>
      <c r="C22" s="9" t="s">
        <v>1166</v>
      </c>
      <c r="D22" s="167"/>
      <c r="E22" s="168"/>
      <c r="F22" s="168"/>
      <c r="G22" s="168"/>
      <c r="H22" s="168"/>
      <c r="I22" s="168"/>
      <c r="J22" s="168"/>
      <c r="K22" s="168"/>
      <c r="L22" s="168"/>
      <c r="M22" s="168"/>
      <c r="N22" s="166"/>
      <c r="O22" s="245" t="s">
        <v>1937</v>
      </c>
      <c r="P22" s="241"/>
      <c r="Q22" s="241"/>
      <c r="R22" s="241"/>
      <c r="S22" s="241"/>
      <c r="T22" s="241"/>
      <c r="U22" s="241"/>
      <c r="V22" s="241"/>
      <c r="W22" s="241"/>
      <c r="X22" s="241"/>
      <c r="Y22" s="166"/>
      <c r="Z22" s="16"/>
      <c r="AA22" s="16"/>
      <c r="AB22" s="16"/>
      <c r="AC22" s="16"/>
      <c r="AD22" s="28"/>
      <c r="AE22" s="28"/>
      <c r="AF22" s="16"/>
      <c r="AG22" s="44"/>
      <c r="AH22" s="45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26"/>
      <c r="AT22" s="39"/>
      <c r="AU22" s="40"/>
      <c r="AV22" s="42"/>
      <c r="AW22" s="37"/>
      <c r="AX22" s="37"/>
      <c r="AY22" s="37"/>
      <c r="AZ22" s="42"/>
      <c r="BA22" s="37"/>
      <c r="BB22" s="37"/>
      <c r="BC22" s="38"/>
      <c r="BD22" s="177">
        <f>ROUND($G$21*(1+$AX$16),0)+(ROUND(S24*(1+$BB$16),0))</f>
        <v>338</v>
      </c>
      <c r="BE22" s="29"/>
      <c r="BF22" s="185"/>
    </row>
    <row r="23" spans="1:58" s="147" customFormat="1" ht="17.100000000000001" customHeight="1" x14ac:dyDescent="0.15">
      <c r="A23" s="7">
        <v>16</v>
      </c>
      <c r="B23" s="8">
        <v>8438</v>
      </c>
      <c r="C23" s="9" t="s">
        <v>1167</v>
      </c>
      <c r="D23" s="167"/>
      <c r="E23" s="168"/>
      <c r="F23" s="168"/>
      <c r="G23" s="168"/>
      <c r="H23" s="168"/>
      <c r="I23" s="168"/>
      <c r="J23" s="168"/>
      <c r="K23" s="168"/>
      <c r="L23" s="168"/>
      <c r="M23" s="168"/>
      <c r="N23" s="166"/>
      <c r="O23" s="242"/>
      <c r="P23" s="243"/>
      <c r="Q23" s="243"/>
      <c r="R23" s="243"/>
      <c r="S23" s="243"/>
      <c r="T23" s="243"/>
      <c r="U23" s="243"/>
      <c r="V23" s="243"/>
      <c r="W23" s="243"/>
      <c r="X23" s="243"/>
      <c r="Y23" s="166"/>
      <c r="Z23" s="19"/>
      <c r="AA23" s="20"/>
      <c r="AB23" s="20"/>
      <c r="AC23" s="20"/>
      <c r="AD23" s="31"/>
      <c r="AE23" s="31"/>
      <c r="AF23" s="117"/>
      <c r="AG23" s="117"/>
      <c r="AH23" s="122"/>
      <c r="AI23" s="43" t="s">
        <v>1483</v>
      </c>
      <c r="AJ23" s="20"/>
      <c r="AK23" s="20"/>
      <c r="AL23" s="20"/>
      <c r="AM23" s="20"/>
      <c r="AN23" s="20"/>
      <c r="AO23" s="20"/>
      <c r="AP23" s="20"/>
      <c r="AQ23" s="20"/>
      <c r="AR23" s="20"/>
      <c r="AS23" s="22" t="s">
        <v>1484</v>
      </c>
      <c r="AT23" s="222">
        <v>1</v>
      </c>
      <c r="AU23" s="223"/>
      <c r="AV23" s="54"/>
      <c r="AW23" s="27"/>
      <c r="AX23" s="27"/>
      <c r="AY23" s="27"/>
      <c r="AZ23" s="54"/>
      <c r="BA23" s="27"/>
      <c r="BB23" s="27"/>
      <c r="BC23" s="48"/>
      <c r="BD23" s="177">
        <f>ROUND(ROUND($G$21*$AT$8,0)*(1+$AX$16),0)+(ROUND(ROUND(S24*$AT$8,0)*(1+$BB$16),0))</f>
        <v>338</v>
      </c>
      <c r="BE23" s="29"/>
      <c r="BF23" s="185"/>
    </row>
    <row r="24" spans="1:58" s="147" customFormat="1" ht="17.100000000000001" customHeight="1" x14ac:dyDescent="0.15">
      <c r="A24" s="7">
        <v>16</v>
      </c>
      <c r="B24" s="8">
        <v>8439</v>
      </c>
      <c r="C24" s="9" t="s">
        <v>1168</v>
      </c>
      <c r="D24" s="167"/>
      <c r="E24" s="168"/>
      <c r="F24" s="168"/>
      <c r="G24" s="168"/>
      <c r="H24" s="168"/>
      <c r="I24" s="168"/>
      <c r="J24" s="168"/>
      <c r="K24" s="168"/>
      <c r="L24" s="168"/>
      <c r="M24" s="168"/>
      <c r="N24" s="166"/>
      <c r="O24" s="167"/>
      <c r="P24" s="168"/>
      <c r="Q24" s="168"/>
      <c r="R24" s="168"/>
      <c r="S24" s="240">
        <v>86</v>
      </c>
      <c r="T24" s="240"/>
      <c r="U24" s="14" t="s">
        <v>62</v>
      </c>
      <c r="V24" s="168"/>
      <c r="W24" s="168"/>
      <c r="X24" s="168"/>
      <c r="Y24" s="166"/>
      <c r="Z24" s="112" t="s">
        <v>205</v>
      </c>
      <c r="AA24" s="91"/>
      <c r="AB24" s="91"/>
      <c r="AC24" s="91"/>
      <c r="AD24" s="91"/>
      <c r="AE24" s="91"/>
      <c r="AF24" s="24" t="s">
        <v>1484</v>
      </c>
      <c r="AG24" s="291">
        <v>0.7</v>
      </c>
      <c r="AH24" s="292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26"/>
      <c r="AT24" s="39"/>
      <c r="AU24" s="40"/>
      <c r="AV24" s="246"/>
      <c r="AW24" s="247"/>
      <c r="AX24" s="247"/>
      <c r="AY24" s="247"/>
      <c r="AZ24" s="246"/>
      <c r="BA24" s="247"/>
      <c r="BB24" s="247"/>
      <c r="BC24" s="248"/>
      <c r="BD24" s="177">
        <f>ROUND(ROUND($G$21*$AG$9,0)*(1+$AX$16),0)+(ROUND(ROUND(S24*$AG$9,0)*(1+$BB$16),0))</f>
        <v>236</v>
      </c>
      <c r="BE24" s="29"/>
      <c r="BF24" s="194">
        <f t="shared" ref="BF24:BF27" si="1">$G$21+S24</f>
        <v>239</v>
      </c>
    </row>
    <row r="25" spans="1:58" s="147" customFormat="1" ht="17.100000000000001" customHeight="1" x14ac:dyDescent="0.15">
      <c r="A25" s="7">
        <v>16</v>
      </c>
      <c r="B25" s="8">
        <v>8441</v>
      </c>
      <c r="C25" s="9" t="s">
        <v>1169</v>
      </c>
      <c r="D25" s="167"/>
      <c r="E25" s="168"/>
      <c r="F25" s="168"/>
      <c r="G25" s="168"/>
      <c r="H25" s="168"/>
      <c r="I25" s="168"/>
      <c r="J25" s="168"/>
      <c r="K25" s="168"/>
      <c r="L25" s="168"/>
      <c r="M25" s="168"/>
      <c r="N25" s="166"/>
      <c r="O25" s="245" t="s">
        <v>1938</v>
      </c>
      <c r="P25" s="241"/>
      <c r="Q25" s="241"/>
      <c r="R25" s="241"/>
      <c r="S25" s="241"/>
      <c r="T25" s="241"/>
      <c r="U25" s="241"/>
      <c r="V25" s="241"/>
      <c r="W25" s="241"/>
      <c r="X25" s="241"/>
      <c r="Y25" s="165"/>
      <c r="Z25" s="16"/>
      <c r="AA25" s="16"/>
      <c r="AB25" s="16"/>
      <c r="AC25" s="16"/>
      <c r="AD25" s="28"/>
      <c r="AE25" s="28"/>
      <c r="AF25" s="16"/>
      <c r="AG25" s="44"/>
      <c r="AH25" s="45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26"/>
      <c r="AT25" s="39"/>
      <c r="AU25" s="40"/>
      <c r="AV25" s="42"/>
      <c r="AW25" s="37"/>
      <c r="AX25" s="37"/>
      <c r="AY25" s="37"/>
      <c r="AZ25" s="42"/>
      <c r="BA25" s="37"/>
      <c r="BB25" s="37"/>
      <c r="BC25" s="38"/>
      <c r="BD25" s="177">
        <f>ROUND($G$21*(1+$AX$16),0)+(ROUND(S27*(1+$BB$16),0))</f>
        <v>383</v>
      </c>
      <c r="BE25" s="29"/>
      <c r="BF25" s="194"/>
    </row>
    <row r="26" spans="1:58" s="147" customFormat="1" ht="17.100000000000001" customHeight="1" x14ac:dyDescent="0.15">
      <c r="A26" s="7">
        <v>16</v>
      </c>
      <c r="B26" s="8">
        <v>8442</v>
      </c>
      <c r="C26" s="9" t="s">
        <v>1170</v>
      </c>
      <c r="D26" s="167"/>
      <c r="E26" s="168"/>
      <c r="F26" s="168"/>
      <c r="G26" s="168"/>
      <c r="H26" s="168"/>
      <c r="I26" s="168"/>
      <c r="J26" s="168"/>
      <c r="K26" s="168"/>
      <c r="L26" s="168"/>
      <c r="M26" s="168"/>
      <c r="N26" s="166"/>
      <c r="O26" s="242"/>
      <c r="P26" s="274"/>
      <c r="Q26" s="274"/>
      <c r="R26" s="274"/>
      <c r="S26" s="274"/>
      <c r="T26" s="274"/>
      <c r="U26" s="274"/>
      <c r="V26" s="274"/>
      <c r="W26" s="274"/>
      <c r="X26" s="274"/>
      <c r="Y26" s="166"/>
      <c r="Z26" s="19"/>
      <c r="AA26" s="20"/>
      <c r="AB26" s="20"/>
      <c r="AC26" s="20"/>
      <c r="AD26" s="31"/>
      <c r="AE26" s="31"/>
      <c r="AF26" s="117"/>
      <c r="AG26" s="117"/>
      <c r="AH26" s="122"/>
      <c r="AI26" s="43" t="s">
        <v>1483</v>
      </c>
      <c r="AJ26" s="20"/>
      <c r="AK26" s="20"/>
      <c r="AL26" s="20"/>
      <c r="AM26" s="20"/>
      <c r="AN26" s="20"/>
      <c r="AO26" s="20"/>
      <c r="AP26" s="20"/>
      <c r="AQ26" s="20"/>
      <c r="AR26" s="20"/>
      <c r="AS26" s="22" t="s">
        <v>1484</v>
      </c>
      <c r="AT26" s="222">
        <v>1</v>
      </c>
      <c r="AU26" s="223"/>
      <c r="AV26" s="54"/>
      <c r="AW26" s="27"/>
      <c r="AX26" s="27"/>
      <c r="AY26" s="27"/>
      <c r="AZ26" s="54"/>
      <c r="BA26" s="27"/>
      <c r="BB26" s="27"/>
      <c r="BC26" s="48"/>
      <c r="BD26" s="177">
        <f>ROUND(ROUND($G$21*$AT$8,0)*(1+$AX$16),0)+(ROUND(ROUND(S27*$AT$8,0)*(1+$BB$16),0))</f>
        <v>383</v>
      </c>
      <c r="BE26" s="29"/>
      <c r="BF26" s="194"/>
    </row>
    <row r="27" spans="1:58" s="147" customFormat="1" ht="17.100000000000001" customHeight="1" x14ac:dyDescent="0.15">
      <c r="A27" s="7">
        <v>16</v>
      </c>
      <c r="B27" s="8">
        <v>8443</v>
      </c>
      <c r="C27" s="9" t="s">
        <v>1171</v>
      </c>
      <c r="D27" s="167"/>
      <c r="E27" s="168"/>
      <c r="F27" s="168"/>
      <c r="G27" s="168"/>
      <c r="H27" s="168"/>
      <c r="I27" s="168"/>
      <c r="J27" s="168"/>
      <c r="K27" s="168"/>
      <c r="L27" s="168"/>
      <c r="M27" s="168"/>
      <c r="N27" s="166"/>
      <c r="O27" s="163"/>
      <c r="P27" s="164"/>
      <c r="Q27" s="164"/>
      <c r="R27" s="164"/>
      <c r="S27" s="240">
        <v>122</v>
      </c>
      <c r="T27" s="240"/>
      <c r="U27" s="14" t="s">
        <v>62</v>
      </c>
      <c r="V27" s="14"/>
      <c r="W27" s="164"/>
      <c r="X27" s="164"/>
      <c r="Y27" s="166"/>
      <c r="Z27" s="112" t="s">
        <v>205</v>
      </c>
      <c r="AA27" s="91"/>
      <c r="AB27" s="91"/>
      <c r="AC27" s="91"/>
      <c r="AD27" s="91"/>
      <c r="AE27" s="91"/>
      <c r="AF27" s="24" t="s">
        <v>1484</v>
      </c>
      <c r="AG27" s="228">
        <v>0.7</v>
      </c>
      <c r="AH27" s="229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26"/>
      <c r="AT27" s="39"/>
      <c r="AU27" s="40"/>
      <c r="AV27" s="75"/>
      <c r="AW27" s="76"/>
      <c r="AX27" s="76"/>
      <c r="AY27" s="76"/>
      <c r="AZ27" s="75"/>
      <c r="BA27" s="76"/>
      <c r="BB27" s="76"/>
      <c r="BC27" s="77"/>
      <c r="BD27" s="177">
        <f>ROUND(ROUND($G$21*$AG$9,0)*(1+$AX$16),0)+(ROUND(ROUND(S27*$AG$9,0)*(1+$BB$16),0))</f>
        <v>267</v>
      </c>
      <c r="BE27" s="29"/>
      <c r="BF27" s="194">
        <f t="shared" si="1"/>
        <v>275</v>
      </c>
    </row>
    <row r="28" spans="1:58" s="147" customFormat="1" ht="17.100000000000001" customHeight="1" x14ac:dyDescent="0.15">
      <c r="A28" s="7">
        <v>16</v>
      </c>
      <c r="B28" s="8">
        <v>8444</v>
      </c>
      <c r="C28" s="9" t="s">
        <v>1172</v>
      </c>
      <c r="D28" s="215" t="s">
        <v>1150</v>
      </c>
      <c r="E28" s="241"/>
      <c r="F28" s="241"/>
      <c r="G28" s="241"/>
      <c r="H28" s="241"/>
      <c r="I28" s="241"/>
      <c r="J28" s="241"/>
      <c r="K28" s="241"/>
      <c r="L28" s="241"/>
      <c r="M28" s="241"/>
      <c r="N28" s="15"/>
      <c r="O28" s="245" t="s">
        <v>1162</v>
      </c>
      <c r="P28" s="241"/>
      <c r="Q28" s="241"/>
      <c r="R28" s="241"/>
      <c r="S28" s="241"/>
      <c r="T28" s="241"/>
      <c r="U28" s="241"/>
      <c r="V28" s="241"/>
      <c r="W28" s="241"/>
      <c r="X28" s="241"/>
      <c r="Y28" s="52"/>
      <c r="Z28" s="16"/>
      <c r="AA28" s="16"/>
      <c r="AB28" s="16"/>
      <c r="AC28" s="16"/>
      <c r="AD28" s="28"/>
      <c r="AE28" s="28"/>
      <c r="AF28" s="16"/>
      <c r="AG28" s="44"/>
      <c r="AH28" s="45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26"/>
      <c r="AT28" s="39"/>
      <c r="AU28" s="40"/>
      <c r="AV28" s="42"/>
      <c r="AW28" s="37"/>
      <c r="AX28" s="37"/>
      <c r="AY28" s="37"/>
      <c r="AZ28" s="42"/>
      <c r="BA28" s="37"/>
      <c r="BB28" s="37"/>
      <c r="BC28" s="38"/>
      <c r="BD28" s="177">
        <f>ROUND(ROUND(G30*$AT$8,0)*(1+$AX$16),0)+(ROUND(ROUND(S30*$AT$8,0)*(1+$BB$16),0))</f>
        <v>349</v>
      </c>
      <c r="BE28" s="29"/>
      <c r="BF28" s="194"/>
    </row>
    <row r="29" spans="1:58" s="147" customFormat="1" ht="17.100000000000001" customHeight="1" x14ac:dyDescent="0.15">
      <c r="A29" s="7">
        <v>16</v>
      </c>
      <c r="B29" s="8">
        <v>8445</v>
      </c>
      <c r="C29" s="9" t="s">
        <v>1173</v>
      </c>
      <c r="D29" s="242"/>
      <c r="E29" s="243"/>
      <c r="F29" s="243"/>
      <c r="G29" s="243"/>
      <c r="H29" s="243"/>
      <c r="I29" s="243"/>
      <c r="J29" s="243"/>
      <c r="K29" s="243"/>
      <c r="L29" s="243"/>
      <c r="M29" s="243"/>
      <c r="N29" s="125"/>
      <c r="O29" s="242"/>
      <c r="P29" s="243"/>
      <c r="Q29" s="243"/>
      <c r="R29" s="243"/>
      <c r="S29" s="243"/>
      <c r="T29" s="243"/>
      <c r="U29" s="243"/>
      <c r="V29" s="243"/>
      <c r="W29" s="243"/>
      <c r="X29" s="243"/>
      <c r="Y29" s="48"/>
      <c r="Z29" s="19"/>
      <c r="AA29" s="20"/>
      <c r="AB29" s="20"/>
      <c r="AC29" s="20"/>
      <c r="AD29" s="31"/>
      <c r="AE29" s="31"/>
      <c r="AF29" s="117"/>
      <c r="AG29" s="117"/>
      <c r="AH29" s="122"/>
      <c r="AI29" s="43" t="s">
        <v>1483</v>
      </c>
      <c r="AJ29" s="20"/>
      <c r="AK29" s="20"/>
      <c r="AL29" s="20"/>
      <c r="AM29" s="20"/>
      <c r="AN29" s="20"/>
      <c r="AO29" s="20"/>
      <c r="AP29" s="20"/>
      <c r="AQ29" s="20"/>
      <c r="AR29" s="20"/>
      <c r="AS29" s="22" t="s">
        <v>1484</v>
      </c>
      <c r="AT29" s="222">
        <v>1</v>
      </c>
      <c r="AU29" s="223"/>
      <c r="AV29" s="54"/>
      <c r="AW29" s="27"/>
      <c r="AX29" s="27"/>
      <c r="AY29" s="27"/>
      <c r="AZ29" s="54"/>
      <c r="BA29" s="27"/>
      <c r="BB29" s="27"/>
      <c r="BC29" s="48"/>
      <c r="BD29" s="177">
        <f>ROUND(ROUND(G30*$AT$8,0)*(1+$AX$16),0)+(ROUND(ROUND(S30*$AT$8,0)*(1+$BB$16),0))</f>
        <v>349</v>
      </c>
      <c r="BE29" s="29"/>
      <c r="BF29" s="194"/>
    </row>
    <row r="30" spans="1:58" s="147" customFormat="1" ht="17.100000000000001" customHeight="1" x14ac:dyDescent="0.15">
      <c r="A30" s="7">
        <v>16</v>
      </c>
      <c r="B30" s="8">
        <v>8446</v>
      </c>
      <c r="C30" s="9" t="s">
        <v>1174</v>
      </c>
      <c r="D30" s="55"/>
      <c r="E30" s="56"/>
      <c r="F30" s="127"/>
      <c r="G30" s="240">
        <v>197</v>
      </c>
      <c r="H30" s="240"/>
      <c r="I30" s="14" t="s">
        <v>62</v>
      </c>
      <c r="J30" s="14"/>
      <c r="K30" s="24"/>
      <c r="L30" s="27"/>
      <c r="M30" s="27"/>
      <c r="N30" s="125"/>
      <c r="O30" s="127"/>
      <c r="P30" s="127"/>
      <c r="Q30" s="127"/>
      <c r="R30" s="127"/>
      <c r="S30" s="240">
        <v>42</v>
      </c>
      <c r="T30" s="240"/>
      <c r="U30" s="14" t="s">
        <v>62</v>
      </c>
      <c r="V30" s="14"/>
      <c r="W30" s="24"/>
      <c r="X30" s="27"/>
      <c r="Y30" s="27"/>
      <c r="Z30" s="112" t="s">
        <v>205</v>
      </c>
      <c r="AA30" s="91"/>
      <c r="AB30" s="91"/>
      <c r="AC30" s="91"/>
      <c r="AD30" s="91"/>
      <c r="AE30" s="91"/>
      <c r="AF30" s="24" t="s">
        <v>1484</v>
      </c>
      <c r="AG30" s="228">
        <v>0.7</v>
      </c>
      <c r="AH30" s="229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26"/>
      <c r="AT30" s="39"/>
      <c r="AU30" s="40"/>
      <c r="AV30" s="155"/>
      <c r="AW30" s="116"/>
      <c r="AX30" s="116"/>
      <c r="AY30" s="116"/>
      <c r="AZ30" s="155"/>
      <c r="BA30" s="116"/>
      <c r="BB30" s="116"/>
      <c r="BC30" s="118"/>
      <c r="BD30" s="177">
        <f>ROUND(ROUND(G30*$AG$9,0)*(1+$AX$16),0)+(ROUND(ROUND(S30*$AG$9,0)*(1+$BB$16),0))</f>
        <v>243</v>
      </c>
      <c r="BE30" s="29"/>
      <c r="BF30" s="194">
        <f>$G$30+S30</f>
        <v>239</v>
      </c>
    </row>
    <row r="31" spans="1:58" s="147" customFormat="1" ht="17.100000000000001" customHeight="1" x14ac:dyDescent="0.15">
      <c r="A31" s="7">
        <v>16</v>
      </c>
      <c r="B31" s="8">
        <v>8447</v>
      </c>
      <c r="C31" s="9" t="s">
        <v>689</v>
      </c>
      <c r="D31" s="56"/>
      <c r="E31" s="56"/>
      <c r="F31" s="56"/>
      <c r="G31" s="134"/>
      <c r="H31" s="134"/>
      <c r="I31" s="134"/>
      <c r="J31" s="134"/>
      <c r="K31" s="134"/>
      <c r="L31" s="134"/>
      <c r="M31" s="24"/>
      <c r="N31" s="14"/>
      <c r="O31" s="245" t="s">
        <v>1937</v>
      </c>
      <c r="P31" s="241"/>
      <c r="Q31" s="241"/>
      <c r="R31" s="241"/>
      <c r="S31" s="241"/>
      <c r="T31" s="241"/>
      <c r="U31" s="241"/>
      <c r="V31" s="241"/>
      <c r="W31" s="241"/>
      <c r="X31" s="241"/>
      <c r="Y31" s="52"/>
      <c r="Z31" s="16"/>
      <c r="AA31" s="16"/>
      <c r="AB31" s="16"/>
      <c r="AC31" s="16"/>
      <c r="AD31" s="28"/>
      <c r="AE31" s="28"/>
      <c r="AF31" s="16"/>
      <c r="AG31" s="44"/>
      <c r="AH31" s="45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26"/>
      <c r="AT31" s="39"/>
      <c r="AU31" s="40"/>
      <c r="AV31" s="42"/>
      <c r="AW31" s="37"/>
      <c r="AX31" s="37"/>
      <c r="AY31" s="37"/>
      <c r="AZ31" s="42"/>
      <c r="BA31" s="37"/>
      <c r="BB31" s="37"/>
      <c r="BC31" s="38"/>
      <c r="BD31" s="177">
        <f>ROUND(ROUND(G30*$AT$8,0)*(1+$AX$16),0)+(ROUND(ROUND(S33*$AT$8,0)*(1+$BB$16),0))</f>
        <v>394</v>
      </c>
      <c r="BE31" s="29"/>
      <c r="BF31" s="194"/>
    </row>
    <row r="32" spans="1:58" s="147" customFormat="1" ht="17.100000000000001" customHeight="1" x14ac:dyDescent="0.15">
      <c r="A32" s="7">
        <v>16</v>
      </c>
      <c r="B32" s="8">
        <v>8448</v>
      </c>
      <c r="C32" s="9" t="s">
        <v>690</v>
      </c>
      <c r="D32" s="56"/>
      <c r="E32" s="56"/>
      <c r="F32" s="56"/>
      <c r="G32" s="134"/>
      <c r="H32" s="134"/>
      <c r="I32" s="134"/>
      <c r="J32" s="134"/>
      <c r="K32" s="134"/>
      <c r="L32" s="134"/>
      <c r="M32" s="24"/>
      <c r="N32" s="14"/>
      <c r="O32" s="242"/>
      <c r="P32" s="243"/>
      <c r="Q32" s="243"/>
      <c r="R32" s="243"/>
      <c r="S32" s="243"/>
      <c r="T32" s="243"/>
      <c r="U32" s="243"/>
      <c r="V32" s="243"/>
      <c r="W32" s="243"/>
      <c r="X32" s="243"/>
      <c r="Y32" s="48"/>
      <c r="Z32" s="19"/>
      <c r="AA32" s="20"/>
      <c r="AB32" s="20"/>
      <c r="AC32" s="20"/>
      <c r="AD32" s="31"/>
      <c r="AE32" s="31"/>
      <c r="AF32" s="117"/>
      <c r="AG32" s="117"/>
      <c r="AH32" s="122"/>
      <c r="AI32" s="43" t="s">
        <v>1483</v>
      </c>
      <c r="AJ32" s="20"/>
      <c r="AK32" s="20"/>
      <c r="AL32" s="20"/>
      <c r="AM32" s="20"/>
      <c r="AN32" s="20"/>
      <c r="AO32" s="20"/>
      <c r="AP32" s="20"/>
      <c r="AQ32" s="20"/>
      <c r="AR32" s="20"/>
      <c r="AS32" s="22" t="s">
        <v>1484</v>
      </c>
      <c r="AT32" s="222">
        <v>1</v>
      </c>
      <c r="AU32" s="223"/>
      <c r="AV32" s="54"/>
      <c r="AW32" s="27"/>
      <c r="AX32" s="27"/>
      <c r="AY32" s="27"/>
      <c r="AZ32" s="54"/>
      <c r="BA32" s="27"/>
      <c r="BB32" s="27"/>
      <c r="BC32" s="48"/>
      <c r="BD32" s="177">
        <f>ROUND(ROUND(G30*$AT$8,0)*(1+$AX$16),0)+(ROUND(ROUND(S33*$AT$8,0)*(1+$BB$16),0))</f>
        <v>394</v>
      </c>
      <c r="BE32" s="29"/>
      <c r="BF32" s="194"/>
    </row>
    <row r="33" spans="1:58" s="147" customFormat="1" ht="17.100000000000001" customHeight="1" x14ac:dyDescent="0.15">
      <c r="A33" s="7">
        <v>16</v>
      </c>
      <c r="B33" s="8">
        <v>8449</v>
      </c>
      <c r="C33" s="9" t="s">
        <v>409</v>
      </c>
      <c r="D33" s="56"/>
      <c r="E33" s="56"/>
      <c r="F33" s="56"/>
      <c r="G33" s="134"/>
      <c r="H33" s="134"/>
      <c r="I33" s="134"/>
      <c r="J33" s="134"/>
      <c r="K33" s="134"/>
      <c r="L33" s="134"/>
      <c r="M33" s="24"/>
      <c r="N33" s="18"/>
      <c r="O33" s="134"/>
      <c r="P33" s="134"/>
      <c r="Q33" s="134"/>
      <c r="R33" s="134"/>
      <c r="S33" s="240">
        <v>78</v>
      </c>
      <c r="T33" s="240"/>
      <c r="U33" s="14" t="s">
        <v>62</v>
      </c>
      <c r="V33" s="14"/>
      <c r="W33" s="24"/>
      <c r="X33" s="27"/>
      <c r="Y33" s="27"/>
      <c r="Z33" s="112" t="s">
        <v>205</v>
      </c>
      <c r="AA33" s="91"/>
      <c r="AB33" s="91"/>
      <c r="AC33" s="91"/>
      <c r="AD33" s="91"/>
      <c r="AE33" s="91"/>
      <c r="AF33" s="24" t="s">
        <v>1484</v>
      </c>
      <c r="AG33" s="291">
        <v>0.7</v>
      </c>
      <c r="AH33" s="292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26"/>
      <c r="AT33" s="39"/>
      <c r="AU33" s="40"/>
      <c r="AV33" s="246"/>
      <c r="AW33" s="247"/>
      <c r="AX33" s="247"/>
      <c r="AY33" s="247"/>
      <c r="AZ33" s="246"/>
      <c r="BA33" s="247"/>
      <c r="BB33" s="247"/>
      <c r="BC33" s="248"/>
      <c r="BD33" s="177">
        <f>ROUND(ROUND($G$30*$AG$9,0)*(1+$AX$16),0)+(ROUND(ROUND(S33*$AG$9,0)*(1+$BB$16),0))</f>
        <v>276</v>
      </c>
      <c r="BE33" s="29"/>
      <c r="BF33" s="194">
        <f t="shared" ref="BF33" si="2">$G$30+S33</f>
        <v>275</v>
      </c>
    </row>
    <row r="34" spans="1:58" s="147" customFormat="1" ht="17.100000000000001" customHeight="1" x14ac:dyDescent="0.15">
      <c r="A34" s="7">
        <v>16</v>
      </c>
      <c r="B34" s="8">
        <v>8452</v>
      </c>
      <c r="C34" s="9" t="s">
        <v>1175</v>
      </c>
      <c r="D34" s="215" t="s">
        <v>1941</v>
      </c>
      <c r="E34" s="241"/>
      <c r="F34" s="241"/>
      <c r="G34" s="241"/>
      <c r="H34" s="241"/>
      <c r="I34" s="241"/>
      <c r="J34" s="241"/>
      <c r="K34" s="241"/>
      <c r="L34" s="241"/>
      <c r="M34" s="241"/>
      <c r="N34" s="15"/>
      <c r="O34" s="245" t="s">
        <v>1162</v>
      </c>
      <c r="P34" s="241"/>
      <c r="Q34" s="241"/>
      <c r="R34" s="241"/>
      <c r="S34" s="241"/>
      <c r="T34" s="241"/>
      <c r="U34" s="241"/>
      <c r="V34" s="241"/>
      <c r="W34" s="241"/>
      <c r="X34" s="241"/>
      <c r="Y34" s="52"/>
      <c r="Z34" s="16"/>
      <c r="AA34" s="16"/>
      <c r="AB34" s="16"/>
      <c r="AC34" s="16"/>
      <c r="AD34" s="28"/>
      <c r="AE34" s="28"/>
      <c r="AF34" s="16"/>
      <c r="AG34" s="44"/>
      <c r="AH34" s="45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26"/>
      <c r="AT34" s="39"/>
      <c r="AU34" s="40"/>
      <c r="AV34" s="42"/>
      <c r="AW34" s="37"/>
      <c r="AX34" s="37"/>
      <c r="AY34" s="37"/>
      <c r="AZ34" s="42"/>
      <c r="BA34" s="37"/>
      <c r="BB34" s="37"/>
      <c r="BC34" s="38"/>
      <c r="BD34" s="177">
        <f>ROUND(G36*(1+$AX$16),0)+(ROUND(S36*(1+$BB$16),0))</f>
        <v>404</v>
      </c>
      <c r="BE34" s="29"/>
      <c r="BF34" s="194"/>
    </row>
    <row r="35" spans="1:58" s="147" customFormat="1" ht="17.100000000000001" customHeight="1" x14ac:dyDescent="0.15">
      <c r="A35" s="7">
        <v>16</v>
      </c>
      <c r="B35" s="8">
        <v>8453</v>
      </c>
      <c r="C35" s="9" t="s">
        <v>1176</v>
      </c>
      <c r="D35" s="242"/>
      <c r="E35" s="243"/>
      <c r="F35" s="243"/>
      <c r="G35" s="243"/>
      <c r="H35" s="243"/>
      <c r="I35" s="243"/>
      <c r="J35" s="243"/>
      <c r="K35" s="243"/>
      <c r="L35" s="243"/>
      <c r="M35" s="243"/>
      <c r="N35" s="125"/>
      <c r="O35" s="242"/>
      <c r="P35" s="243"/>
      <c r="Q35" s="243"/>
      <c r="R35" s="243"/>
      <c r="S35" s="243"/>
      <c r="T35" s="243"/>
      <c r="U35" s="243"/>
      <c r="V35" s="243"/>
      <c r="W35" s="243"/>
      <c r="X35" s="243"/>
      <c r="Y35" s="48"/>
      <c r="Z35" s="19"/>
      <c r="AA35" s="20"/>
      <c r="AB35" s="20"/>
      <c r="AC35" s="20"/>
      <c r="AD35" s="31"/>
      <c r="AE35" s="31"/>
      <c r="AF35" s="117"/>
      <c r="AG35" s="117"/>
      <c r="AH35" s="122"/>
      <c r="AI35" s="43" t="s">
        <v>1483</v>
      </c>
      <c r="AJ35" s="20"/>
      <c r="AK35" s="20"/>
      <c r="AL35" s="20"/>
      <c r="AM35" s="20"/>
      <c r="AN35" s="20"/>
      <c r="AO35" s="20"/>
      <c r="AP35" s="20"/>
      <c r="AQ35" s="20"/>
      <c r="AR35" s="20"/>
      <c r="AS35" s="22" t="s">
        <v>1484</v>
      </c>
      <c r="AT35" s="222">
        <v>1</v>
      </c>
      <c r="AU35" s="223"/>
      <c r="AV35" s="54"/>
      <c r="AW35" s="27"/>
      <c r="AX35" s="27"/>
      <c r="AY35" s="27"/>
      <c r="AZ35" s="54"/>
      <c r="BA35" s="27"/>
      <c r="BB35" s="27"/>
      <c r="BC35" s="48"/>
      <c r="BD35" s="177">
        <f>ROUND(ROUND(G36*$AT$8,0)*(1+$AX$16),0)+(ROUND(ROUND(S36*$AT$8,0)*(1+$BB$16),0))</f>
        <v>404</v>
      </c>
      <c r="BE35" s="29"/>
      <c r="BF35" s="194"/>
    </row>
    <row r="36" spans="1:58" s="147" customFormat="1" ht="17.100000000000001" customHeight="1" x14ac:dyDescent="0.15">
      <c r="A36" s="7">
        <v>16</v>
      </c>
      <c r="B36" s="8">
        <v>8454</v>
      </c>
      <c r="C36" s="9" t="s">
        <v>1177</v>
      </c>
      <c r="D36" s="57"/>
      <c r="E36" s="58"/>
      <c r="F36" s="129"/>
      <c r="G36" s="230">
        <v>239</v>
      </c>
      <c r="H36" s="230"/>
      <c r="I36" s="20" t="s">
        <v>62</v>
      </c>
      <c r="J36" s="20"/>
      <c r="K36" s="22"/>
      <c r="L36" s="59"/>
      <c r="M36" s="59"/>
      <c r="N36" s="133"/>
      <c r="O36" s="129"/>
      <c r="P36" s="129"/>
      <c r="Q36" s="129"/>
      <c r="R36" s="129"/>
      <c r="S36" s="244">
        <v>36</v>
      </c>
      <c r="T36" s="244"/>
      <c r="U36" s="20" t="s">
        <v>62</v>
      </c>
      <c r="V36" s="20"/>
      <c r="W36" s="22"/>
      <c r="X36" s="59"/>
      <c r="Y36" s="59"/>
      <c r="Z36" s="113" t="s">
        <v>205</v>
      </c>
      <c r="AA36" s="108"/>
      <c r="AB36" s="108"/>
      <c r="AC36" s="108"/>
      <c r="AD36" s="108"/>
      <c r="AE36" s="108"/>
      <c r="AF36" s="22" t="s">
        <v>1484</v>
      </c>
      <c r="AG36" s="228">
        <v>0.7</v>
      </c>
      <c r="AH36" s="229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26"/>
      <c r="AT36" s="39"/>
      <c r="AU36" s="40"/>
      <c r="AV36" s="119"/>
      <c r="AW36" s="117"/>
      <c r="AX36" s="117"/>
      <c r="AY36" s="117"/>
      <c r="AZ36" s="119"/>
      <c r="BA36" s="117"/>
      <c r="BB36" s="117"/>
      <c r="BC36" s="122"/>
      <c r="BD36" s="178">
        <f>ROUND(ROUND(G36*$AG$9,0)*(1+$AX$16),0)+(ROUND(ROUND(S36*$AG$9,0)*(1+$BB$16),0))</f>
        <v>282</v>
      </c>
      <c r="BE36" s="41"/>
      <c r="BF36" s="194">
        <f>G36+S36</f>
        <v>275</v>
      </c>
    </row>
    <row r="37" spans="1:58" ht="17.100000000000001" customHeight="1" x14ac:dyDescent="0.15">
      <c r="A37" s="1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BF37" s="195"/>
    </row>
    <row r="38" spans="1:58" ht="17.100000000000001" customHeight="1" x14ac:dyDescent="0.15">
      <c r="A38" s="1"/>
      <c r="BF38" s="195"/>
    </row>
    <row r="39" spans="1:58" ht="17.100000000000001" customHeight="1" x14ac:dyDescent="0.15">
      <c r="A39" s="1"/>
      <c r="B39" s="1" t="s">
        <v>925</v>
      </c>
      <c r="BF39" s="195"/>
    </row>
    <row r="40" spans="1:58" s="147" customFormat="1" ht="17.100000000000001" customHeight="1" x14ac:dyDescent="0.15">
      <c r="A40" s="2" t="s">
        <v>1485</v>
      </c>
      <c r="B40" s="143"/>
      <c r="C40" s="11" t="s">
        <v>55</v>
      </c>
      <c r="D40" s="144"/>
      <c r="E40" s="140"/>
      <c r="F40" s="140"/>
      <c r="G40" s="140"/>
      <c r="H40" s="140"/>
      <c r="I40" s="140"/>
      <c r="J40" s="140"/>
      <c r="K40" s="16"/>
      <c r="L40" s="16"/>
      <c r="M40" s="16"/>
      <c r="N40" s="16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6"/>
      <c r="AA40" s="140"/>
      <c r="AB40" s="249" t="s">
        <v>1486</v>
      </c>
      <c r="AC40" s="249"/>
      <c r="AD40" s="249"/>
      <c r="AE40" s="249"/>
      <c r="AF40" s="140"/>
      <c r="AG40" s="145"/>
      <c r="AH40" s="145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3" t="s">
        <v>56</v>
      </c>
      <c r="BE40" s="3" t="s">
        <v>57</v>
      </c>
      <c r="BF40" s="196"/>
    </row>
    <row r="41" spans="1:58" s="147" customFormat="1" ht="17.100000000000001" customHeight="1" x14ac:dyDescent="0.15">
      <c r="A41" s="4" t="s">
        <v>58</v>
      </c>
      <c r="B41" s="5" t="s">
        <v>59</v>
      </c>
      <c r="C41" s="21"/>
      <c r="D41" s="156"/>
      <c r="E41" s="157"/>
      <c r="F41" s="157"/>
      <c r="G41" s="157"/>
      <c r="H41" s="157"/>
      <c r="I41" s="69" t="s">
        <v>1546</v>
      </c>
      <c r="J41" s="157"/>
      <c r="K41" s="70"/>
      <c r="L41" s="70"/>
      <c r="M41" s="70"/>
      <c r="N41" s="71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20"/>
      <c r="AA41" s="117"/>
      <c r="AB41" s="117"/>
      <c r="AC41" s="117"/>
      <c r="AD41" s="117"/>
      <c r="AE41" s="148"/>
      <c r="AF41" s="117"/>
      <c r="AG41" s="148"/>
      <c r="AH41" s="148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6" t="s">
        <v>60</v>
      </c>
      <c r="BE41" s="6" t="s">
        <v>61</v>
      </c>
      <c r="BF41" s="196"/>
    </row>
    <row r="42" spans="1:58" s="147" customFormat="1" ht="17.100000000000001" customHeight="1" x14ac:dyDescent="0.15">
      <c r="A42" s="7">
        <v>16</v>
      </c>
      <c r="B42" s="8">
        <v>8460</v>
      </c>
      <c r="C42" s="9" t="s">
        <v>1613</v>
      </c>
      <c r="D42" s="215" t="s">
        <v>561</v>
      </c>
      <c r="E42" s="216"/>
      <c r="F42" s="216"/>
      <c r="G42" s="216"/>
      <c r="H42" s="216"/>
      <c r="I42" s="216"/>
      <c r="J42" s="216"/>
      <c r="K42" s="216"/>
      <c r="L42" s="216"/>
      <c r="M42" s="216"/>
      <c r="N42" s="15"/>
      <c r="O42" s="245" t="s">
        <v>1178</v>
      </c>
      <c r="P42" s="275"/>
      <c r="Q42" s="275"/>
      <c r="R42" s="275"/>
      <c r="S42" s="275"/>
      <c r="T42" s="275"/>
      <c r="U42" s="275"/>
      <c r="V42" s="275"/>
      <c r="W42" s="275"/>
      <c r="X42" s="275"/>
      <c r="Y42" s="52"/>
      <c r="Z42" s="16"/>
      <c r="AA42" s="16"/>
      <c r="AB42" s="16"/>
      <c r="AC42" s="16"/>
      <c r="AD42" s="28"/>
      <c r="AE42" s="28"/>
      <c r="AF42" s="16"/>
      <c r="AG42" s="44"/>
      <c r="AH42" s="45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26"/>
      <c r="AT42" s="39"/>
      <c r="AU42" s="40"/>
      <c r="AV42" s="53"/>
      <c r="AW42" s="46"/>
      <c r="AX42" s="46"/>
      <c r="AY42" s="46"/>
      <c r="AZ42" s="46"/>
      <c r="BA42" s="46"/>
      <c r="BB42" s="46"/>
      <c r="BC42" s="52"/>
      <c r="BD42" s="177">
        <f>ROUND(G44*(1+$AY$53),0)+(ROUND(S44,0))</f>
        <v>180</v>
      </c>
      <c r="BE42" s="49" t="s">
        <v>1482</v>
      </c>
      <c r="BF42" s="194"/>
    </row>
    <row r="43" spans="1:58" s="147" customFormat="1" ht="17.100000000000001" customHeight="1" x14ac:dyDescent="0.15">
      <c r="A43" s="7">
        <v>16</v>
      </c>
      <c r="B43" s="8">
        <v>8461</v>
      </c>
      <c r="C43" s="9" t="s">
        <v>1614</v>
      </c>
      <c r="D43" s="217"/>
      <c r="E43" s="218"/>
      <c r="F43" s="218"/>
      <c r="G43" s="218"/>
      <c r="H43" s="218"/>
      <c r="I43" s="218"/>
      <c r="J43" s="218"/>
      <c r="K43" s="218"/>
      <c r="L43" s="218"/>
      <c r="M43" s="218"/>
      <c r="N43" s="118"/>
      <c r="O43" s="277"/>
      <c r="P43" s="278"/>
      <c r="Q43" s="278"/>
      <c r="R43" s="278"/>
      <c r="S43" s="278"/>
      <c r="T43" s="278"/>
      <c r="U43" s="278"/>
      <c r="V43" s="278"/>
      <c r="W43" s="278"/>
      <c r="X43" s="278"/>
      <c r="Y43" s="48"/>
      <c r="Z43" s="19"/>
      <c r="AA43" s="20"/>
      <c r="AB43" s="20"/>
      <c r="AC43" s="20"/>
      <c r="AD43" s="31"/>
      <c r="AE43" s="31"/>
      <c r="AF43" s="117"/>
      <c r="AG43" s="117"/>
      <c r="AH43" s="122"/>
      <c r="AI43" s="43" t="s">
        <v>1483</v>
      </c>
      <c r="AJ43" s="20"/>
      <c r="AK43" s="20"/>
      <c r="AL43" s="20"/>
      <c r="AM43" s="20"/>
      <c r="AN43" s="20"/>
      <c r="AO43" s="20"/>
      <c r="AP43" s="20"/>
      <c r="AQ43" s="20"/>
      <c r="AR43" s="20"/>
      <c r="AS43" s="22" t="s">
        <v>1484</v>
      </c>
      <c r="AT43" s="222">
        <v>1</v>
      </c>
      <c r="AU43" s="223"/>
      <c r="AV43" s="54"/>
      <c r="AW43" s="27"/>
      <c r="AX43" s="27"/>
      <c r="AY43" s="27"/>
      <c r="AZ43" s="27"/>
      <c r="BA43" s="27"/>
      <c r="BB43" s="27"/>
      <c r="BC43" s="48"/>
      <c r="BD43" s="177">
        <f>ROUND(ROUND(G44*AT43,0)*(1+$AY$53),0)+(ROUND(S44*AT43,0))</f>
        <v>180</v>
      </c>
      <c r="BE43" s="29"/>
      <c r="BF43" s="194"/>
    </row>
    <row r="44" spans="1:58" s="147" customFormat="1" ht="17.100000000000001" customHeight="1" x14ac:dyDescent="0.15">
      <c r="A44" s="7">
        <v>16</v>
      </c>
      <c r="B44" s="8">
        <v>8462</v>
      </c>
      <c r="C44" s="170" t="s">
        <v>1615</v>
      </c>
      <c r="D44" s="55"/>
      <c r="E44" s="56"/>
      <c r="F44" s="116"/>
      <c r="G44" s="240">
        <f>G9</f>
        <v>106</v>
      </c>
      <c r="H44" s="240"/>
      <c r="I44" s="14" t="s">
        <v>62</v>
      </c>
      <c r="J44" s="14"/>
      <c r="K44" s="24"/>
      <c r="L44" s="27"/>
      <c r="M44" s="27"/>
      <c r="N44" s="118"/>
      <c r="S44" s="240">
        <f>S9</f>
        <v>47</v>
      </c>
      <c r="T44" s="240"/>
      <c r="U44" s="14" t="s">
        <v>62</v>
      </c>
      <c r="V44" s="14"/>
      <c r="W44" s="14"/>
      <c r="X44" s="14"/>
      <c r="Y44" s="14"/>
      <c r="Z44" s="112" t="s">
        <v>205</v>
      </c>
      <c r="AA44" s="91"/>
      <c r="AB44" s="91"/>
      <c r="AC44" s="91"/>
      <c r="AD44" s="91"/>
      <c r="AE44" s="91"/>
      <c r="AF44" s="24" t="s">
        <v>1484</v>
      </c>
      <c r="AG44" s="228">
        <v>0.7</v>
      </c>
      <c r="AH44" s="229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26"/>
      <c r="AT44" s="39"/>
      <c r="AU44" s="40"/>
      <c r="AV44" s="42"/>
      <c r="BA44" s="37"/>
      <c r="BB44" s="37"/>
      <c r="BC44" s="38"/>
      <c r="BD44" s="177">
        <f>ROUND(ROUND(G44*AG44,0)*(1+$AY$53),0)+(ROUND(S44*AG44,0))</f>
        <v>126</v>
      </c>
      <c r="BE44" s="29"/>
      <c r="BF44" s="194">
        <f>$G$44+S44</f>
        <v>153</v>
      </c>
    </row>
    <row r="45" spans="1:58" s="147" customFormat="1" ht="17.100000000000001" customHeight="1" x14ac:dyDescent="0.15">
      <c r="A45" s="7">
        <v>16</v>
      </c>
      <c r="B45" s="8">
        <v>8463</v>
      </c>
      <c r="C45" s="170" t="s">
        <v>691</v>
      </c>
      <c r="D45" s="181"/>
      <c r="E45" s="182"/>
      <c r="F45" s="182"/>
      <c r="G45" s="182"/>
      <c r="H45" s="182"/>
      <c r="I45" s="182"/>
      <c r="J45" s="182"/>
      <c r="K45" s="182"/>
      <c r="L45" s="182"/>
      <c r="M45" s="182"/>
      <c r="N45" s="18"/>
      <c r="O45" s="275" t="s">
        <v>1179</v>
      </c>
      <c r="P45" s="275"/>
      <c r="Q45" s="275"/>
      <c r="R45" s="275"/>
      <c r="S45" s="275"/>
      <c r="T45" s="275"/>
      <c r="U45" s="275"/>
      <c r="V45" s="275"/>
      <c r="W45" s="275"/>
      <c r="X45" s="275"/>
      <c r="Y45" s="52"/>
      <c r="Z45" s="16"/>
      <c r="AA45" s="16"/>
      <c r="AB45" s="16"/>
      <c r="AC45" s="16"/>
      <c r="AD45" s="28"/>
      <c r="AE45" s="28"/>
      <c r="AF45" s="16"/>
      <c r="AG45" s="44"/>
      <c r="AH45" s="45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26"/>
      <c r="AT45" s="39"/>
      <c r="AU45" s="40"/>
      <c r="AV45" s="42"/>
      <c r="AW45" s="37"/>
      <c r="AX45" s="37"/>
      <c r="AY45" s="37"/>
      <c r="AZ45" s="37"/>
      <c r="BA45" s="37"/>
      <c r="BB45" s="37"/>
      <c r="BC45" s="38"/>
      <c r="BD45" s="177">
        <f>ROUND(G44*(1+$AY$53),0)+(ROUND(S47,0))</f>
        <v>224</v>
      </c>
      <c r="BE45" s="29"/>
      <c r="BF45" s="194"/>
    </row>
    <row r="46" spans="1:58" s="147" customFormat="1" ht="17.100000000000001" customHeight="1" x14ac:dyDescent="0.15">
      <c r="A46" s="7">
        <v>16</v>
      </c>
      <c r="B46" s="8">
        <v>8464</v>
      </c>
      <c r="C46" s="170" t="s">
        <v>692</v>
      </c>
      <c r="D46" s="181"/>
      <c r="E46" s="182"/>
      <c r="F46" s="182"/>
      <c r="G46" s="182"/>
      <c r="H46" s="182"/>
      <c r="I46" s="182"/>
      <c r="J46" s="182"/>
      <c r="K46" s="182"/>
      <c r="L46" s="182"/>
      <c r="M46" s="182"/>
      <c r="N46" s="118"/>
      <c r="O46" s="278"/>
      <c r="P46" s="278"/>
      <c r="Q46" s="278"/>
      <c r="R46" s="278"/>
      <c r="S46" s="278"/>
      <c r="T46" s="278"/>
      <c r="U46" s="278"/>
      <c r="V46" s="278"/>
      <c r="W46" s="278"/>
      <c r="X46" s="278"/>
      <c r="Y46" s="48"/>
      <c r="Z46" s="19"/>
      <c r="AA46" s="20"/>
      <c r="AB46" s="20"/>
      <c r="AC46" s="20"/>
      <c r="AD46" s="31"/>
      <c r="AE46" s="31"/>
      <c r="AF46" s="117"/>
      <c r="AG46" s="117"/>
      <c r="AH46" s="122"/>
      <c r="AI46" s="43" t="s">
        <v>1483</v>
      </c>
      <c r="AJ46" s="20"/>
      <c r="AK46" s="20"/>
      <c r="AL46" s="20"/>
      <c r="AM46" s="20"/>
      <c r="AN46" s="20"/>
      <c r="AO46" s="20"/>
      <c r="AP46" s="20"/>
      <c r="AQ46" s="20"/>
      <c r="AR46" s="20"/>
      <c r="AS46" s="22" t="s">
        <v>1484</v>
      </c>
      <c r="AT46" s="222">
        <v>1</v>
      </c>
      <c r="AU46" s="223"/>
      <c r="AV46" s="54"/>
      <c r="AW46" s="27"/>
      <c r="AX46" s="27"/>
      <c r="AY46" s="27"/>
      <c r="AZ46" s="27"/>
      <c r="BA46" s="27"/>
      <c r="BB46" s="27"/>
      <c r="BC46" s="48"/>
      <c r="BD46" s="177">
        <f>ROUND(ROUND(G44*AT46,0)*(1+$AY$53),0)+(ROUND(S47*AT46,0))</f>
        <v>224</v>
      </c>
      <c r="BE46" s="29"/>
      <c r="BF46" s="194"/>
    </row>
    <row r="47" spans="1:58" s="147" customFormat="1" ht="17.100000000000001" customHeight="1" x14ac:dyDescent="0.15">
      <c r="A47" s="7">
        <v>16</v>
      </c>
      <c r="B47" s="8">
        <v>8465</v>
      </c>
      <c r="C47" s="170" t="s">
        <v>410</v>
      </c>
      <c r="D47" s="181"/>
      <c r="E47" s="182"/>
      <c r="F47" s="182"/>
      <c r="G47" s="182"/>
      <c r="H47" s="182"/>
      <c r="I47" s="182"/>
      <c r="J47" s="182"/>
      <c r="K47" s="182"/>
      <c r="L47" s="182"/>
      <c r="M47" s="182"/>
      <c r="N47" s="118"/>
      <c r="S47" s="240">
        <f>S12</f>
        <v>91</v>
      </c>
      <c r="T47" s="240"/>
      <c r="U47" s="14" t="s">
        <v>62</v>
      </c>
      <c r="V47" s="14"/>
      <c r="W47" s="14"/>
      <c r="X47" s="14"/>
      <c r="Y47" s="14"/>
      <c r="Z47" s="112" t="s">
        <v>205</v>
      </c>
      <c r="AA47" s="91"/>
      <c r="AB47" s="91"/>
      <c r="AC47" s="91"/>
      <c r="AD47" s="91"/>
      <c r="AE47" s="91"/>
      <c r="AF47" s="24" t="s">
        <v>1484</v>
      </c>
      <c r="AG47" s="291">
        <v>0.7</v>
      </c>
      <c r="AH47" s="292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26"/>
      <c r="AT47" s="39"/>
      <c r="AU47" s="40"/>
      <c r="AV47" s="42"/>
      <c r="AW47" s="116"/>
      <c r="AX47" s="116"/>
      <c r="AY47" s="116"/>
      <c r="AZ47" s="116"/>
      <c r="BA47" s="37"/>
      <c r="BB47" s="37"/>
      <c r="BC47" s="38"/>
      <c r="BD47" s="177">
        <f>ROUND(ROUND(G44*AG47,0)*(1+$AY$53),0)+(ROUND(S47*AG47,0))</f>
        <v>157</v>
      </c>
      <c r="BE47" s="29"/>
      <c r="BF47" s="194">
        <f t="shared" ref="BF47:BF53" si="3">$G$44+S47</f>
        <v>197</v>
      </c>
    </row>
    <row r="48" spans="1:58" s="147" customFormat="1" ht="17.100000000000001" customHeight="1" x14ac:dyDescent="0.15">
      <c r="A48" s="7">
        <v>16</v>
      </c>
      <c r="B48" s="8">
        <v>8467</v>
      </c>
      <c r="C48" s="170" t="s">
        <v>1616</v>
      </c>
      <c r="D48" s="181"/>
      <c r="E48" s="182"/>
      <c r="F48" s="182"/>
      <c r="G48" s="182"/>
      <c r="H48" s="182"/>
      <c r="I48" s="182"/>
      <c r="J48" s="182"/>
      <c r="K48" s="182"/>
      <c r="L48" s="182"/>
      <c r="M48" s="182"/>
      <c r="N48" s="18"/>
      <c r="O48" s="275" t="s">
        <v>1180</v>
      </c>
      <c r="P48" s="275"/>
      <c r="Q48" s="275"/>
      <c r="R48" s="275"/>
      <c r="S48" s="275"/>
      <c r="T48" s="275"/>
      <c r="U48" s="275"/>
      <c r="V48" s="275"/>
      <c r="W48" s="275"/>
      <c r="X48" s="275"/>
      <c r="Y48" s="52"/>
      <c r="Z48" s="16"/>
      <c r="AA48" s="16"/>
      <c r="AB48" s="16"/>
      <c r="AC48" s="16"/>
      <c r="AD48" s="28"/>
      <c r="AE48" s="28"/>
      <c r="AF48" s="16"/>
      <c r="AG48" s="44"/>
      <c r="AH48" s="45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26"/>
      <c r="AT48" s="39"/>
      <c r="AU48" s="40"/>
      <c r="AV48" s="42"/>
      <c r="AW48" s="37"/>
      <c r="AX48" s="37"/>
      <c r="AY48" s="37"/>
      <c r="AZ48" s="37"/>
      <c r="BA48" s="37"/>
      <c r="BB48" s="37"/>
      <c r="BC48" s="38"/>
      <c r="BD48" s="177">
        <f>ROUND(G44*(1+$AY$53),0)+(ROUND(S50,0))</f>
        <v>266</v>
      </c>
      <c r="BE48" s="29"/>
      <c r="BF48" s="194"/>
    </row>
    <row r="49" spans="1:58" s="147" customFormat="1" ht="17.100000000000001" customHeight="1" x14ac:dyDescent="0.15">
      <c r="A49" s="7">
        <v>16</v>
      </c>
      <c r="B49" s="8">
        <v>8468</v>
      </c>
      <c r="C49" s="170" t="s">
        <v>1617</v>
      </c>
      <c r="D49" s="181"/>
      <c r="E49" s="182"/>
      <c r="F49" s="182"/>
      <c r="G49" s="182"/>
      <c r="H49" s="182"/>
      <c r="I49" s="182"/>
      <c r="J49" s="182"/>
      <c r="K49" s="182"/>
      <c r="L49" s="182"/>
      <c r="M49" s="182"/>
      <c r="N49" s="11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48"/>
      <c r="Z49" s="19"/>
      <c r="AA49" s="20"/>
      <c r="AB49" s="20"/>
      <c r="AC49" s="20"/>
      <c r="AD49" s="31"/>
      <c r="AE49" s="31"/>
      <c r="AF49" s="117"/>
      <c r="AG49" s="117"/>
      <c r="AH49" s="122"/>
      <c r="AI49" s="43" t="s">
        <v>1483</v>
      </c>
      <c r="AJ49" s="20"/>
      <c r="AK49" s="20"/>
      <c r="AL49" s="20"/>
      <c r="AM49" s="20"/>
      <c r="AN49" s="20"/>
      <c r="AO49" s="20"/>
      <c r="AP49" s="20"/>
      <c r="AQ49" s="20"/>
      <c r="AR49" s="20"/>
      <c r="AS49" s="22" t="s">
        <v>1484</v>
      </c>
      <c r="AT49" s="222">
        <v>1</v>
      </c>
      <c r="AU49" s="223"/>
      <c r="AV49" s="54"/>
      <c r="AW49" s="27"/>
      <c r="AX49" s="27"/>
      <c r="AY49" s="27"/>
      <c r="AZ49" s="27"/>
      <c r="BA49" s="27"/>
      <c r="BB49" s="27"/>
      <c r="BC49" s="48"/>
      <c r="BD49" s="177">
        <f>ROUND(ROUND(G44*AT49,0)*(1+$AY$53),0)+(ROUND(S50*AT49,0))</f>
        <v>266</v>
      </c>
      <c r="BE49" s="29"/>
      <c r="BF49" s="194"/>
    </row>
    <row r="50" spans="1:58" s="147" customFormat="1" ht="17.100000000000001" customHeight="1" x14ac:dyDescent="0.15">
      <c r="A50" s="7">
        <v>16</v>
      </c>
      <c r="B50" s="8">
        <v>8469</v>
      </c>
      <c r="C50" s="9" t="s">
        <v>1618</v>
      </c>
      <c r="D50" s="181"/>
      <c r="E50" s="182"/>
      <c r="F50" s="182"/>
      <c r="G50" s="182"/>
      <c r="H50" s="182"/>
      <c r="I50" s="182"/>
      <c r="J50" s="182"/>
      <c r="K50" s="182"/>
      <c r="L50" s="182"/>
      <c r="M50" s="182"/>
      <c r="N50" s="118"/>
      <c r="S50" s="240">
        <f>S15</f>
        <v>133</v>
      </c>
      <c r="T50" s="240"/>
      <c r="U50" s="14" t="s">
        <v>62</v>
      </c>
      <c r="V50" s="14"/>
      <c r="W50" s="14"/>
      <c r="X50" s="14"/>
      <c r="Y50" s="14"/>
      <c r="Z50" s="112" t="s">
        <v>205</v>
      </c>
      <c r="AA50" s="91"/>
      <c r="AB50" s="91"/>
      <c r="AC50" s="91"/>
      <c r="AD50" s="91"/>
      <c r="AE50" s="91"/>
      <c r="AF50" s="24" t="s">
        <v>1484</v>
      </c>
      <c r="AG50" s="228">
        <v>0.7</v>
      </c>
      <c r="AH50" s="229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26"/>
      <c r="AT50" s="39"/>
      <c r="AU50" s="40"/>
      <c r="AV50" s="42"/>
      <c r="AW50" s="116"/>
      <c r="AX50" s="116"/>
      <c r="AY50" s="116"/>
      <c r="AZ50" s="116"/>
      <c r="BA50" s="37"/>
      <c r="BB50" s="37"/>
      <c r="BC50" s="38"/>
      <c r="BD50" s="177">
        <f>ROUND(ROUND(G44*AG50,0)*(1+$AY$53),0)+(ROUND(S50*AG50,0))</f>
        <v>186</v>
      </c>
      <c r="BE50" s="29"/>
      <c r="BF50" s="194">
        <f t="shared" si="3"/>
        <v>239</v>
      </c>
    </row>
    <row r="51" spans="1:58" s="147" customFormat="1" ht="17.100000000000001" customHeight="1" x14ac:dyDescent="0.15">
      <c r="A51" s="7">
        <v>16</v>
      </c>
      <c r="B51" s="8">
        <v>8470</v>
      </c>
      <c r="C51" s="9" t="s">
        <v>693</v>
      </c>
      <c r="D51" s="181"/>
      <c r="E51" s="182"/>
      <c r="F51" s="182"/>
      <c r="G51" s="182"/>
      <c r="H51" s="182"/>
      <c r="I51" s="182"/>
      <c r="J51" s="182"/>
      <c r="K51" s="182"/>
      <c r="L51" s="182"/>
      <c r="M51" s="182"/>
      <c r="N51" s="18"/>
      <c r="O51" s="245" t="s">
        <v>1181</v>
      </c>
      <c r="P51" s="275"/>
      <c r="Q51" s="275"/>
      <c r="R51" s="275"/>
      <c r="S51" s="275"/>
      <c r="T51" s="275"/>
      <c r="U51" s="275"/>
      <c r="V51" s="275"/>
      <c r="W51" s="275"/>
      <c r="X51" s="275"/>
      <c r="Y51" s="123"/>
      <c r="Z51" s="16"/>
      <c r="AA51" s="16"/>
      <c r="AB51" s="16"/>
      <c r="AC51" s="16"/>
      <c r="AD51" s="28"/>
      <c r="AE51" s="28"/>
      <c r="AF51" s="16"/>
      <c r="AG51" s="44"/>
      <c r="AH51" s="45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26"/>
      <c r="AT51" s="39"/>
      <c r="AU51" s="40"/>
      <c r="AV51" s="155"/>
      <c r="AW51" s="247" t="s">
        <v>944</v>
      </c>
      <c r="AX51" s="247"/>
      <c r="AY51" s="247"/>
      <c r="AZ51" s="247"/>
      <c r="BA51" s="37"/>
      <c r="BB51" s="37"/>
      <c r="BC51" s="38"/>
      <c r="BD51" s="177">
        <f>ROUND(G44*(1+$AY$53),0)+(ROUND(S53,0))</f>
        <v>302</v>
      </c>
      <c r="BE51" s="29"/>
      <c r="BF51" s="194"/>
    </row>
    <row r="52" spans="1:58" s="147" customFormat="1" ht="17.100000000000001" customHeight="1" x14ac:dyDescent="0.15">
      <c r="A52" s="7">
        <v>16</v>
      </c>
      <c r="B52" s="8">
        <v>8471</v>
      </c>
      <c r="C52" s="9" t="s">
        <v>694</v>
      </c>
      <c r="D52" s="181"/>
      <c r="E52" s="182"/>
      <c r="F52" s="182"/>
      <c r="G52" s="182"/>
      <c r="H52" s="182"/>
      <c r="I52" s="182"/>
      <c r="J52" s="182"/>
      <c r="K52" s="182"/>
      <c r="L52" s="182"/>
      <c r="M52" s="182"/>
      <c r="N52" s="18"/>
      <c r="O52" s="277"/>
      <c r="P52" s="278"/>
      <c r="Q52" s="278"/>
      <c r="R52" s="278"/>
      <c r="S52" s="278"/>
      <c r="T52" s="278"/>
      <c r="U52" s="278"/>
      <c r="V52" s="278"/>
      <c r="W52" s="278"/>
      <c r="X52" s="278"/>
      <c r="Y52" s="124"/>
      <c r="Z52" s="19"/>
      <c r="AA52" s="20"/>
      <c r="AB52" s="20"/>
      <c r="AC52" s="20"/>
      <c r="AD52" s="31"/>
      <c r="AE52" s="31"/>
      <c r="AF52" s="117"/>
      <c r="AG52" s="117"/>
      <c r="AH52" s="122"/>
      <c r="AI52" s="43" t="s">
        <v>1483</v>
      </c>
      <c r="AJ52" s="20"/>
      <c r="AK52" s="20"/>
      <c r="AL52" s="20"/>
      <c r="AM52" s="20"/>
      <c r="AN52" s="20"/>
      <c r="AO52" s="20"/>
      <c r="AP52" s="20"/>
      <c r="AQ52" s="20"/>
      <c r="AR52" s="20"/>
      <c r="AS52" s="22" t="s">
        <v>1484</v>
      </c>
      <c r="AT52" s="222">
        <v>1</v>
      </c>
      <c r="AU52" s="223"/>
      <c r="AV52" s="155"/>
      <c r="AW52" s="247"/>
      <c r="AX52" s="247"/>
      <c r="AY52" s="247"/>
      <c r="AZ52" s="247"/>
      <c r="BA52" s="27"/>
      <c r="BB52" s="27"/>
      <c r="BC52" s="48"/>
      <c r="BD52" s="177">
        <f>ROUND(ROUND(G44*AT52,0)*(1+$AY$53),0)+(ROUND(S53*AT52,0))</f>
        <v>302</v>
      </c>
      <c r="BE52" s="29"/>
      <c r="BF52" s="194"/>
    </row>
    <row r="53" spans="1:58" s="147" customFormat="1" ht="17.100000000000001" customHeight="1" x14ac:dyDescent="0.15">
      <c r="A53" s="7">
        <v>16</v>
      </c>
      <c r="B53" s="8">
        <v>8472</v>
      </c>
      <c r="C53" s="9" t="s">
        <v>411</v>
      </c>
      <c r="D53" s="181"/>
      <c r="E53" s="182"/>
      <c r="F53" s="182"/>
      <c r="G53" s="182"/>
      <c r="H53" s="182"/>
      <c r="I53" s="182"/>
      <c r="J53" s="182"/>
      <c r="K53" s="182"/>
      <c r="L53" s="182"/>
      <c r="M53" s="182"/>
      <c r="N53" s="18"/>
      <c r="S53" s="240">
        <f>S18</f>
        <v>169</v>
      </c>
      <c r="T53" s="240"/>
      <c r="U53" s="14" t="s">
        <v>62</v>
      </c>
      <c r="V53" s="14"/>
      <c r="W53" s="14"/>
      <c r="X53" s="14"/>
      <c r="Y53" s="14"/>
      <c r="Z53" s="112" t="s">
        <v>205</v>
      </c>
      <c r="AA53" s="91"/>
      <c r="AB53" s="91"/>
      <c r="AC53" s="91"/>
      <c r="AD53" s="91"/>
      <c r="AE53" s="91"/>
      <c r="AF53" s="24" t="s">
        <v>1484</v>
      </c>
      <c r="AG53" s="291">
        <v>0.7</v>
      </c>
      <c r="AH53" s="292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26"/>
      <c r="AT53" s="39"/>
      <c r="AU53" s="40"/>
      <c r="AV53" s="155"/>
      <c r="AW53" s="76" t="s">
        <v>1546</v>
      </c>
      <c r="AX53" s="51" t="s">
        <v>1484</v>
      </c>
      <c r="AY53" s="219">
        <v>0.25</v>
      </c>
      <c r="AZ53" s="219"/>
      <c r="BA53" s="37"/>
      <c r="BB53" s="37"/>
      <c r="BC53" s="38"/>
      <c r="BD53" s="177">
        <f>ROUND(ROUND(G44*AG53,0)*(1+$AY$53),0)+(ROUND(S53*AG53,0))</f>
        <v>211</v>
      </c>
      <c r="BE53" s="29"/>
      <c r="BF53" s="194">
        <f t="shared" si="3"/>
        <v>275</v>
      </c>
    </row>
    <row r="54" spans="1:58" s="147" customFormat="1" ht="17.100000000000001" customHeight="1" x14ac:dyDescent="0.15">
      <c r="A54" s="7">
        <v>16</v>
      </c>
      <c r="B54" s="8">
        <v>8474</v>
      </c>
      <c r="C54" s="9" t="s">
        <v>1619</v>
      </c>
      <c r="D54" s="215" t="s">
        <v>1182</v>
      </c>
      <c r="E54" s="216"/>
      <c r="F54" s="216"/>
      <c r="G54" s="216"/>
      <c r="H54" s="216"/>
      <c r="I54" s="216"/>
      <c r="J54" s="216"/>
      <c r="K54" s="216"/>
      <c r="L54" s="216"/>
      <c r="M54" s="216"/>
      <c r="N54" s="15"/>
      <c r="O54" s="245" t="s">
        <v>1178</v>
      </c>
      <c r="P54" s="275"/>
      <c r="Q54" s="275"/>
      <c r="R54" s="275"/>
      <c r="S54" s="275"/>
      <c r="T54" s="275"/>
      <c r="U54" s="275"/>
      <c r="V54" s="275"/>
      <c r="W54" s="275"/>
      <c r="X54" s="275"/>
      <c r="Y54" s="52"/>
      <c r="Z54" s="16"/>
      <c r="AA54" s="16"/>
      <c r="AB54" s="16"/>
      <c r="AC54" s="16"/>
      <c r="AD54" s="28"/>
      <c r="AE54" s="28"/>
      <c r="AF54" s="16"/>
      <c r="AG54" s="44"/>
      <c r="AH54" s="45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26"/>
      <c r="AT54" s="39"/>
      <c r="AU54" s="40"/>
      <c r="AV54" s="42"/>
      <c r="AW54" s="37"/>
      <c r="AX54" s="37"/>
      <c r="AY54" s="37"/>
      <c r="AZ54" s="37"/>
      <c r="BA54" s="37"/>
      <c r="BB54" s="37"/>
      <c r="BC54" s="38"/>
      <c r="BD54" s="177">
        <f>ROUND(G56*(1+$AY$53),0)+(ROUND(S56,0))</f>
        <v>235</v>
      </c>
      <c r="BE54" s="29"/>
      <c r="BF54" s="194"/>
    </row>
    <row r="55" spans="1:58" s="147" customFormat="1" ht="17.100000000000001" customHeight="1" x14ac:dyDescent="0.15">
      <c r="A55" s="7">
        <v>16</v>
      </c>
      <c r="B55" s="8">
        <v>8475</v>
      </c>
      <c r="C55" s="9" t="s">
        <v>1620</v>
      </c>
      <c r="D55" s="217"/>
      <c r="E55" s="218"/>
      <c r="F55" s="218"/>
      <c r="G55" s="218"/>
      <c r="H55" s="218"/>
      <c r="I55" s="218"/>
      <c r="J55" s="218"/>
      <c r="K55" s="218"/>
      <c r="L55" s="218"/>
      <c r="M55" s="218"/>
      <c r="N55" s="118"/>
      <c r="O55" s="277"/>
      <c r="P55" s="278"/>
      <c r="Q55" s="278"/>
      <c r="R55" s="278"/>
      <c r="S55" s="278"/>
      <c r="T55" s="278"/>
      <c r="U55" s="278"/>
      <c r="V55" s="278"/>
      <c r="W55" s="278"/>
      <c r="X55" s="278"/>
      <c r="Y55" s="48"/>
      <c r="Z55" s="19"/>
      <c r="AA55" s="20"/>
      <c r="AB55" s="20"/>
      <c r="AC55" s="20"/>
      <c r="AD55" s="31"/>
      <c r="AE55" s="31"/>
      <c r="AF55" s="117"/>
      <c r="AG55" s="117"/>
      <c r="AH55" s="122"/>
      <c r="AI55" s="43" t="s">
        <v>1483</v>
      </c>
      <c r="AJ55" s="20"/>
      <c r="AK55" s="20"/>
      <c r="AL55" s="20"/>
      <c r="AM55" s="20"/>
      <c r="AN55" s="20"/>
      <c r="AO55" s="20"/>
      <c r="AP55" s="20"/>
      <c r="AQ55" s="20"/>
      <c r="AR55" s="20"/>
      <c r="AS55" s="22" t="s">
        <v>1484</v>
      </c>
      <c r="AT55" s="222">
        <v>1</v>
      </c>
      <c r="AU55" s="223"/>
      <c r="AV55" s="54"/>
      <c r="AW55" s="27"/>
      <c r="AX55" s="27"/>
      <c r="AY55" s="27"/>
      <c r="AZ55" s="27"/>
      <c r="BA55" s="27"/>
      <c r="BB55" s="27"/>
      <c r="BC55" s="48"/>
      <c r="BD55" s="177">
        <f>ROUND(ROUND(G56*AT55,0)*(1+$AY$53),0)+(ROUND(S56*AT55,0))</f>
        <v>235</v>
      </c>
      <c r="BE55" s="29"/>
      <c r="BF55" s="194"/>
    </row>
    <row r="56" spans="1:58" s="147" customFormat="1" ht="17.100000000000001" customHeight="1" x14ac:dyDescent="0.15">
      <c r="A56" s="7">
        <v>16</v>
      </c>
      <c r="B56" s="8">
        <v>8476</v>
      </c>
      <c r="C56" s="9" t="s">
        <v>1621</v>
      </c>
      <c r="D56" s="55"/>
      <c r="E56" s="56"/>
      <c r="G56" s="240">
        <f>G21</f>
        <v>153</v>
      </c>
      <c r="H56" s="240"/>
      <c r="I56" s="14" t="s">
        <v>62</v>
      </c>
      <c r="J56" s="14"/>
      <c r="K56" s="24"/>
      <c r="L56" s="27"/>
      <c r="M56" s="27"/>
      <c r="N56" s="118"/>
      <c r="S56" s="240">
        <f>S21</f>
        <v>44</v>
      </c>
      <c r="T56" s="240"/>
      <c r="U56" s="14" t="s">
        <v>62</v>
      </c>
      <c r="V56" s="14"/>
      <c r="W56" s="14"/>
      <c r="X56" s="14"/>
      <c r="Y56" s="14"/>
      <c r="Z56" s="112" t="s">
        <v>205</v>
      </c>
      <c r="AA56" s="91"/>
      <c r="AB56" s="91"/>
      <c r="AC56" s="91"/>
      <c r="AD56" s="91"/>
      <c r="AE56" s="91"/>
      <c r="AF56" s="24" t="s">
        <v>1484</v>
      </c>
      <c r="AG56" s="228">
        <v>0.7</v>
      </c>
      <c r="AH56" s="229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26"/>
      <c r="AT56" s="39"/>
      <c r="AU56" s="40"/>
      <c r="AV56" s="42"/>
      <c r="AW56" s="116"/>
      <c r="AX56" s="116"/>
      <c r="AY56" s="116"/>
      <c r="AZ56" s="116"/>
      <c r="BA56" s="37"/>
      <c r="BB56" s="37"/>
      <c r="BC56" s="38"/>
      <c r="BD56" s="177">
        <f>ROUND(ROUND(G56*AG56,0)*(1+$AY$53),0)+(ROUND(S56*AG56,0))</f>
        <v>165</v>
      </c>
      <c r="BE56" s="29"/>
      <c r="BF56" s="194">
        <f>$G$56+S56</f>
        <v>197</v>
      </c>
    </row>
    <row r="57" spans="1:58" s="147" customFormat="1" ht="17.100000000000001" customHeight="1" x14ac:dyDescent="0.15">
      <c r="A57" s="7">
        <v>16</v>
      </c>
      <c r="B57" s="8">
        <v>8477</v>
      </c>
      <c r="C57" s="170" t="s">
        <v>1622</v>
      </c>
      <c r="D57" s="181"/>
      <c r="E57" s="182"/>
      <c r="F57" s="182"/>
      <c r="G57" s="182"/>
      <c r="H57" s="182"/>
      <c r="I57" s="182"/>
      <c r="J57" s="182"/>
      <c r="K57" s="182"/>
      <c r="L57" s="182"/>
      <c r="M57" s="182"/>
      <c r="N57" s="18"/>
      <c r="O57" s="275" t="s">
        <v>1179</v>
      </c>
      <c r="P57" s="275"/>
      <c r="Q57" s="275"/>
      <c r="R57" s="275"/>
      <c r="S57" s="275"/>
      <c r="T57" s="275"/>
      <c r="U57" s="275"/>
      <c r="V57" s="275"/>
      <c r="W57" s="275"/>
      <c r="X57" s="275"/>
      <c r="Y57" s="52"/>
      <c r="Z57" s="16"/>
      <c r="AA57" s="16"/>
      <c r="AB57" s="16"/>
      <c r="AC57" s="16"/>
      <c r="AD57" s="28"/>
      <c r="AE57" s="28"/>
      <c r="AF57" s="16"/>
      <c r="AG57" s="44"/>
      <c r="AH57" s="45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26"/>
      <c r="AT57" s="39"/>
      <c r="AU57" s="40"/>
      <c r="AV57" s="42"/>
      <c r="AW57" s="37"/>
      <c r="AX57" s="37"/>
      <c r="AY57" s="37"/>
      <c r="AZ57" s="37"/>
      <c r="BA57" s="37"/>
      <c r="BB57" s="37"/>
      <c r="BC57" s="38"/>
      <c r="BD57" s="177">
        <f>ROUND(G56*(1+$AY$53),0)+(ROUND(S59,0))</f>
        <v>277</v>
      </c>
      <c r="BE57" s="29"/>
      <c r="BF57" s="194"/>
    </row>
    <row r="58" spans="1:58" s="147" customFormat="1" ht="17.100000000000001" customHeight="1" x14ac:dyDescent="0.15">
      <c r="A58" s="7">
        <v>16</v>
      </c>
      <c r="B58" s="8">
        <v>8478</v>
      </c>
      <c r="C58" s="170" t="s">
        <v>1623</v>
      </c>
      <c r="D58" s="181"/>
      <c r="E58" s="182"/>
      <c r="F58" s="182"/>
      <c r="G58" s="182"/>
      <c r="H58" s="182"/>
      <c r="I58" s="182"/>
      <c r="J58" s="182"/>
      <c r="K58" s="182"/>
      <c r="L58" s="182"/>
      <c r="M58" s="182"/>
      <c r="N58" s="118"/>
      <c r="O58" s="278"/>
      <c r="P58" s="278"/>
      <c r="Q58" s="278"/>
      <c r="R58" s="278"/>
      <c r="S58" s="278"/>
      <c r="T58" s="278"/>
      <c r="U58" s="278"/>
      <c r="V58" s="278"/>
      <c r="W58" s="278"/>
      <c r="X58" s="278"/>
      <c r="Y58" s="48"/>
      <c r="Z58" s="19"/>
      <c r="AA58" s="20"/>
      <c r="AB58" s="20"/>
      <c r="AC58" s="20"/>
      <c r="AD58" s="31"/>
      <c r="AE58" s="31"/>
      <c r="AF58" s="117"/>
      <c r="AG58" s="117"/>
      <c r="AH58" s="122"/>
      <c r="AI58" s="43" t="s">
        <v>1521</v>
      </c>
      <c r="AJ58" s="20"/>
      <c r="AK58" s="20"/>
      <c r="AL58" s="20"/>
      <c r="AM58" s="20"/>
      <c r="AN58" s="20"/>
      <c r="AO58" s="20"/>
      <c r="AP58" s="20"/>
      <c r="AQ58" s="20"/>
      <c r="AR58" s="20"/>
      <c r="AS58" s="22" t="s">
        <v>1522</v>
      </c>
      <c r="AT58" s="222">
        <v>1</v>
      </c>
      <c r="AU58" s="223"/>
      <c r="AV58" s="54"/>
      <c r="AW58" s="27"/>
      <c r="AX58" s="27"/>
      <c r="AY58" s="27"/>
      <c r="AZ58" s="27"/>
      <c r="BA58" s="27"/>
      <c r="BB58" s="27"/>
      <c r="BC58" s="48"/>
      <c r="BD58" s="177">
        <f>ROUND(ROUND(G56*AT58,0)*(1+$AY$53),0)+(ROUND(S59*AT58,0))</f>
        <v>277</v>
      </c>
      <c r="BE58" s="29"/>
      <c r="BF58" s="194"/>
    </row>
    <row r="59" spans="1:58" s="147" customFormat="1" ht="17.100000000000001" customHeight="1" x14ac:dyDescent="0.15">
      <c r="A59" s="7">
        <v>16</v>
      </c>
      <c r="B59" s="8">
        <v>8479</v>
      </c>
      <c r="C59" s="170" t="s">
        <v>1624</v>
      </c>
      <c r="D59" s="55"/>
      <c r="E59" s="56"/>
      <c r="F59" s="116"/>
      <c r="G59" s="189"/>
      <c r="H59" s="189"/>
      <c r="I59" s="14"/>
      <c r="J59" s="14"/>
      <c r="K59" s="24"/>
      <c r="L59" s="180"/>
      <c r="M59" s="180"/>
      <c r="N59" s="118"/>
      <c r="S59" s="240">
        <f>S24</f>
        <v>86</v>
      </c>
      <c r="T59" s="240"/>
      <c r="U59" s="14" t="s">
        <v>62</v>
      </c>
      <c r="V59" s="14"/>
      <c r="W59" s="14"/>
      <c r="X59" s="14"/>
      <c r="Y59" s="14"/>
      <c r="Z59" s="112" t="s">
        <v>205</v>
      </c>
      <c r="AA59" s="91"/>
      <c r="AB59" s="91"/>
      <c r="AC59" s="91"/>
      <c r="AD59" s="91"/>
      <c r="AE59" s="91"/>
      <c r="AF59" s="24" t="s">
        <v>1522</v>
      </c>
      <c r="AG59" s="291">
        <v>0.7</v>
      </c>
      <c r="AH59" s="292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26"/>
      <c r="AT59" s="39"/>
      <c r="AU59" s="40"/>
      <c r="AV59" s="42"/>
      <c r="AW59" s="116"/>
      <c r="AX59" s="116"/>
      <c r="AY59" s="116"/>
      <c r="AZ59" s="116"/>
      <c r="BA59" s="37"/>
      <c r="BB59" s="37"/>
      <c r="BC59" s="38"/>
      <c r="BD59" s="177">
        <f>ROUND(ROUND(G56*AG59,0)*(1+$AY$53),0)+(ROUND(S59*AG59,0))</f>
        <v>194</v>
      </c>
      <c r="BE59" s="29"/>
      <c r="BF59" s="194">
        <f t="shared" ref="BF59:BF62" si="4">$G$56+S59</f>
        <v>239</v>
      </c>
    </row>
    <row r="60" spans="1:58" s="147" customFormat="1" ht="17.100000000000001" customHeight="1" x14ac:dyDescent="0.15">
      <c r="A60" s="7">
        <v>16</v>
      </c>
      <c r="B60" s="8">
        <v>8481</v>
      </c>
      <c r="C60" s="170" t="s">
        <v>1625</v>
      </c>
      <c r="D60" s="181"/>
      <c r="E60" s="182"/>
      <c r="F60" s="182"/>
      <c r="G60" s="182"/>
      <c r="H60" s="182"/>
      <c r="I60" s="182"/>
      <c r="J60" s="182"/>
      <c r="K60" s="182"/>
      <c r="L60" s="182"/>
      <c r="M60" s="182"/>
      <c r="N60" s="18"/>
      <c r="O60" s="275" t="s">
        <v>1180</v>
      </c>
      <c r="P60" s="275"/>
      <c r="Q60" s="275"/>
      <c r="R60" s="275"/>
      <c r="S60" s="275"/>
      <c r="T60" s="275"/>
      <c r="U60" s="275"/>
      <c r="V60" s="275"/>
      <c r="W60" s="275"/>
      <c r="X60" s="275"/>
      <c r="Y60" s="52"/>
      <c r="Z60" s="16"/>
      <c r="AA60" s="16"/>
      <c r="AB60" s="16"/>
      <c r="AC60" s="16"/>
      <c r="AD60" s="28"/>
      <c r="AE60" s="28"/>
      <c r="AF60" s="16"/>
      <c r="AG60" s="44"/>
      <c r="AH60" s="45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26"/>
      <c r="AT60" s="39"/>
      <c r="AU60" s="40"/>
      <c r="AV60" s="42"/>
      <c r="AW60" s="37"/>
      <c r="AX60" s="37"/>
      <c r="AY60" s="37"/>
      <c r="AZ60" s="37"/>
      <c r="BA60" s="37"/>
      <c r="BB60" s="37"/>
      <c r="BC60" s="38"/>
      <c r="BD60" s="177">
        <f>ROUND(G56*(1+$AY$53),0)+(ROUND(S62,0))</f>
        <v>313</v>
      </c>
      <c r="BE60" s="29"/>
      <c r="BF60" s="194"/>
    </row>
    <row r="61" spans="1:58" s="147" customFormat="1" ht="17.100000000000001" customHeight="1" x14ac:dyDescent="0.15">
      <c r="A61" s="7">
        <v>16</v>
      </c>
      <c r="B61" s="8">
        <v>8482</v>
      </c>
      <c r="C61" s="170" t="s">
        <v>1626</v>
      </c>
      <c r="D61" s="181"/>
      <c r="E61" s="182"/>
      <c r="F61" s="182"/>
      <c r="G61" s="182"/>
      <c r="H61" s="182"/>
      <c r="I61" s="182"/>
      <c r="J61" s="182"/>
      <c r="K61" s="182"/>
      <c r="L61" s="182"/>
      <c r="M61" s="182"/>
      <c r="N61" s="118"/>
      <c r="O61" s="278"/>
      <c r="P61" s="278"/>
      <c r="Q61" s="278"/>
      <c r="R61" s="278"/>
      <c r="S61" s="278"/>
      <c r="T61" s="278"/>
      <c r="U61" s="278"/>
      <c r="V61" s="278"/>
      <c r="W61" s="278"/>
      <c r="X61" s="278"/>
      <c r="Y61" s="48"/>
      <c r="Z61" s="19"/>
      <c r="AA61" s="20"/>
      <c r="AB61" s="20"/>
      <c r="AC61" s="20"/>
      <c r="AD61" s="31"/>
      <c r="AE61" s="31"/>
      <c r="AF61" s="117"/>
      <c r="AG61" s="117"/>
      <c r="AH61" s="122"/>
      <c r="AI61" s="43" t="s">
        <v>1521</v>
      </c>
      <c r="AJ61" s="20"/>
      <c r="AK61" s="20"/>
      <c r="AL61" s="20"/>
      <c r="AM61" s="20"/>
      <c r="AN61" s="20"/>
      <c r="AO61" s="20"/>
      <c r="AP61" s="20"/>
      <c r="AQ61" s="20"/>
      <c r="AR61" s="20"/>
      <c r="AS61" s="22" t="s">
        <v>1522</v>
      </c>
      <c r="AT61" s="222">
        <v>1</v>
      </c>
      <c r="AU61" s="223"/>
      <c r="AV61" s="54"/>
      <c r="AW61" s="27"/>
      <c r="AX61" s="27"/>
      <c r="AY61" s="27"/>
      <c r="AZ61" s="27"/>
      <c r="BA61" s="27"/>
      <c r="BB61" s="27"/>
      <c r="BC61" s="48"/>
      <c r="BD61" s="177">
        <f>ROUND(ROUND(G56*AT61,0)*(1+$AY$53),0)+(ROUND(S62*AT61,0))</f>
        <v>313</v>
      </c>
      <c r="BE61" s="29"/>
      <c r="BF61" s="194"/>
    </row>
    <row r="62" spans="1:58" s="147" customFormat="1" ht="17.100000000000001" customHeight="1" x14ac:dyDescent="0.15">
      <c r="A62" s="7">
        <v>16</v>
      </c>
      <c r="B62" s="8">
        <v>8483</v>
      </c>
      <c r="C62" s="9" t="s">
        <v>1627</v>
      </c>
      <c r="D62" s="55"/>
      <c r="E62" s="56"/>
      <c r="G62" s="190"/>
      <c r="H62" s="190"/>
      <c r="I62" s="14"/>
      <c r="J62" s="14"/>
      <c r="K62" s="24"/>
      <c r="L62" s="180"/>
      <c r="M62" s="180"/>
      <c r="N62" s="118"/>
      <c r="S62" s="240">
        <f>S27</f>
        <v>122</v>
      </c>
      <c r="T62" s="240"/>
      <c r="U62" s="14" t="s">
        <v>62</v>
      </c>
      <c r="V62" s="14"/>
      <c r="W62" s="14"/>
      <c r="X62" s="14"/>
      <c r="Y62" s="14"/>
      <c r="Z62" s="112" t="s">
        <v>205</v>
      </c>
      <c r="AA62" s="91"/>
      <c r="AB62" s="91"/>
      <c r="AC62" s="91"/>
      <c r="AD62" s="91"/>
      <c r="AE62" s="91"/>
      <c r="AF62" s="24" t="s">
        <v>1522</v>
      </c>
      <c r="AG62" s="228">
        <v>0.7</v>
      </c>
      <c r="AH62" s="229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26"/>
      <c r="AT62" s="39"/>
      <c r="AU62" s="40"/>
      <c r="AV62" s="42"/>
      <c r="AW62" s="116"/>
      <c r="AX62" s="116"/>
      <c r="AY62" s="116"/>
      <c r="AZ62" s="116"/>
      <c r="BA62" s="37"/>
      <c r="BB62" s="37"/>
      <c r="BC62" s="38"/>
      <c r="BD62" s="177">
        <f>ROUND(ROUND(G56*AG62,0)*(1+$AY$53),0)+(ROUND(S62*AG62,0))</f>
        <v>219</v>
      </c>
      <c r="BE62" s="29"/>
      <c r="BF62" s="194">
        <f t="shared" si="4"/>
        <v>275</v>
      </c>
    </row>
    <row r="63" spans="1:58" s="147" customFormat="1" ht="17.100000000000001" customHeight="1" x14ac:dyDescent="0.15">
      <c r="A63" s="7">
        <v>16</v>
      </c>
      <c r="B63" s="8">
        <v>8484</v>
      </c>
      <c r="C63" s="9" t="s">
        <v>1628</v>
      </c>
      <c r="D63" s="215" t="s">
        <v>1183</v>
      </c>
      <c r="E63" s="216"/>
      <c r="F63" s="216"/>
      <c r="G63" s="216"/>
      <c r="H63" s="216"/>
      <c r="I63" s="216"/>
      <c r="J63" s="216"/>
      <c r="K63" s="216"/>
      <c r="L63" s="216"/>
      <c r="M63" s="216"/>
      <c r="N63" s="15"/>
      <c r="O63" s="294" t="s">
        <v>1178</v>
      </c>
      <c r="P63" s="295"/>
      <c r="Q63" s="295"/>
      <c r="R63" s="295"/>
      <c r="S63" s="295"/>
      <c r="T63" s="295"/>
      <c r="U63" s="295"/>
      <c r="V63" s="295"/>
      <c r="W63" s="295"/>
      <c r="X63" s="295"/>
      <c r="Y63" s="52"/>
      <c r="Z63" s="16"/>
      <c r="AA63" s="16"/>
      <c r="AB63" s="16"/>
      <c r="AC63" s="16"/>
      <c r="AD63" s="28"/>
      <c r="AE63" s="28"/>
      <c r="AF63" s="16"/>
      <c r="AG63" s="44"/>
      <c r="AH63" s="45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26"/>
      <c r="AT63" s="39"/>
      <c r="AU63" s="40"/>
      <c r="AV63" s="42"/>
      <c r="AW63" s="37"/>
      <c r="AX63" s="37"/>
      <c r="AY63" s="37"/>
      <c r="AZ63" s="37"/>
      <c r="BA63" s="37"/>
      <c r="BB63" s="37"/>
      <c r="BC63" s="38"/>
      <c r="BD63" s="177">
        <f>ROUND(G65*(1+$AY$53),0)+(ROUND(S65,0))</f>
        <v>288</v>
      </c>
      <c r="BE63" s="29"/>
      <c r="BF63" s="194"/>
    </row>
    <row r="64" spans="1:58" s="147" customFormat="1" ht="17.100000000000001" customHeight="1" x14ac:dyDescent="0.15">
      <c r="A64" s="7">
        <v>16</v>
      </c>
      <c r="B64" s="8">
        <v>8485</v>
      </c>
      <c r="C64" s="9" t="s">
        <v>1629</v>
      </c>
      <c r="D64" s="217"/>
      <c r="E64" s="218"/>
      <c r="F64" s="218"/>
      <c r="G64" s="218"/>
      <c r="H64" s="218"/>
      <c r="I64" s="218"/>
      <c r="J64" s="218"/>
      <c r="K64" s="218"/>
      <c r="L64" s="218"/>
      <c r="M64" s="218"/>
      <c r="N64" s="118"/>
      <c r="O64" s="296"/>
      <c r="P64" s="297"/>
      <c r="Q64" s="297"/>
      <c r="R64" s="297"/>
      <c r="S64" s="297"/>
      <c r="T64" s="297"/>
      <c r="U64" s="297"/>
      <c r="V64" s="297"/>
      <c r="W64" s="297"/>
      <c r="X64" s="297"/>
      <c r="Y64" s="48"/>
      <c r="Z64" s="19"/>
      <c r="AA64" s="20"/>
      <c r="AB64" s="20"/>
      <c r="AC64" s="20"/>
      <c r="AD64" s="31"/>
      <c r="AE64" s="31"/>
      <c r="AF64" s="117"/>
      <c r="AG64" s="117"/>
      <c r="AH64" s="122"/>
      <c r="AI64" s="43" t="s">
        <v>1521</v>
      </c>
      <c r="AJ64" s="20"/>
      <c r="AK64" s="20"/>
      <c r="AL64" s="20"/>
      <c r="AM64" s="20"/>
      <c r="AN64" s="20"/>
      <c r="AO64" s="20"/>
      <c r="AP64" s="20"/>
      <c r="AQ64" s="20"/>
      <c r="AR64" s="20"/>
      <c r="AS64" s="22" t="s">
        <v>1522</v>
      </c>
      <c r="AT64" s="222">
        <v>1</v>
      </c>
      <c r="AU64" s="223"/>
      <c r="AV64" s="54"/>
      <c r="AW64" s="27"/>
      <c r="AX64" s="27"/>
      <c r="AY64" s="27"/>
      <c r="AZ64" s="27"/>
      <c r="BA64" s="27"/>
      <c r="BB64" s="27"/>
      <c r="BC64" s="48"/>
      <c r="BD64" s="177">
        <f>ROUND(ROUND(G65*AT64,0)*(1+$AY$53),0)+(ROUND(S65*AT64,0))</f>
        <v>288</v>
      </c>
      <c r="BE64" s="29"/>
      <c r="BF64" s="194"/>
    </row>
    <row r="65" spans="1:58" s="147" customFormat="1" ht="17.100000000000001" customHeight="1" x14ac:dyDescent="0.15">
      <c r="A65" s="7">
        <v>16</v>
      </c>
      <c r="B65" s="8">
        <v>8486</v>
      </c>
      <c r="C65" s="170" t="s">
        <v>1630</v>
      </c>
      <c r="D65" s="55"/>
      <c r="E65" s="56"/>
      <c r="F65" s="116"/>
      <c r="G65" s="240">
        <f>G30</f>
        <v>197</v>
      </c>
      <c r="H65" s="240"/>
      <c r="I65" s="14" t="s">
        <v>62</v>
      </c>
      <c r="J65" s="14"/>
      <c r="K65" s="24"/>
      <c r="L65" s="27"/>
      <c r="M65" s="27"/>
      <c r="N65" s="118"/>
      <c r="S65" s="240">
        <f>S30</f>
        <v>42</v>
      </c>
      <c r="T65" s="240"/>
      <c r="U65" s="14" t="s">
        <v>62</v>
      </c>
      <c r="V65" s="14"/>
      <c r="W65" s="14"/>
      <c r="X65" s="14"/>
      <c r="Y65" s="14"/>
      <c r="Z65" s="112" t="s">
        <v>205</v>
      </c>
      <c r="AA65" s="91"/>
      <c r="AB65" s="91"/>
      <c r="AC65" s="91"/>
      <c r="AD65" s="91"/>
      <c r="AE65" s="91"/>
      <c r="AF65" s="24" t="s">
        <v>1522</v>
      </c>
      <c r="AG65" s="228">
        <v>0.7</v>
      </c>
      <c r="AH65" s="229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26"/>
      <c r="AT65" s="39"/>
      <c r="AU65" s="40"/>
      <c r="AV65" s="42"/>
      <c r="AW65" s="116"/>
      <c r="AX65" s="116"/>
      <c r="AY65" s="116"/>
      <c r="AZ65" s="116"/>
      <c r="BA65" s="37"/>
      <c r="BB65" s="37"/>
      <c r="BC65" s="38"/>
      <c r="BD65" s="177">
        <f>ROUND(ROUND(G65*AG65,0)*(1+$AY$53),0)+(ROUND(S65*AG65,0))</f>
        <v>202</v>
      </c>
      <c r="BE65" s="29"/>
      <c r="BF65" s="194">
        <f>$G$65+S65</f>
        <v>239</v>
      </c>
    </row>
    <row r="66" spans="1:58" s="147" customFormat="1" ht="17.100000000000001" customHeight="1" x14ac:dyDescent="0.15">
      <c r="A66" s="7">
        <v>16</v>
      </c>
      <c r="B66" s="8">
        <v>8487</v>
      </c>
      <c r="C66" s="9" t="s">
        <v>1631</v>
      </c>
      <c r="D66" s="181"/>
      <c r="E66" s="182"/>
      <c r="F66" s="182"/>
      <c r="G66" s="182"/>
      <c r="H66" s="182"/>
      <c r="I66" s="182"/>
      <c r="J66" s="182"/>
      <c r="K66" s="182"/>
      <c r="L66" s="182"/>
      <c r="M66" s="182"/>
      <c r="N66" s="18"/>
      <c r="O66" s="245" t="s">
        <v>1179</v>
      </c>
      <c r="P66" s="275"/>
      <c r="Q66" s="275"/>
      <c r="R66" s="275"/>
      <c r="S66" s="275"/>
      <c r="T66" s="275"/>
      <c r="U66" s="275"/>
      <c r="V66" s="275"/>
      <c r="W66" s="275"/>
      <c r="X66" s="275"/>
      <c r="Y66" s="52"/>
      <c r="Z66" s="16"/>
      <c r="AA66" s="16"/>
      <c r="AB66" s="16"/>
      <c r="AC66" s="16"/>
      <c r="AD66" s="28"/>
      <c r="AE66" s="28"/>
      <c r="AF66" s="16"/>
      <c r="AG66" s="44"/>
      <c r="AH66" s="45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26"/>
      <c r="AT66" s="39"/>
      <c r="AU66" s="40"/>
      <c r="AV66" s="42"/>
      <c r="AW66" s="37"/>
      <c r="AX66" s="37"/>
      <c r="AY66" s="37"/>
      <c r="AZ66" s="37"/>
      <c r="BA66" s="37"/>
      <c r="BB66" s="37"/>
      <c r="BC66" s="38"/>
      <c r="BD66" s="177">
        <f>ROUND(G65*(1+$AY$53),0)+(ROUND(S68,0))</f>
        <v>324</v>
      </c>
      <c r="BE66" s="29"/>
      <c r="BF66" s="194"/>
    </row>
    <row r="67" spans="1:58" s="147" customFormat="1" ht="17.100000000000001" customHeight="1" x14ac:dyDescent="0.15">
      <c r="A67" s="7">
        <v>16</v>
      </c>
      <c r="B67" s="8">
        <v>8488</v>
      </c>
      <c r="C67" s="9" t="s">
        <v>1632</v>
      </c>
      <c r="D67" s="181"/>
      <c r="E67" s="182"/>
      <c r="F67" s="182"/>
      <c r="G67" s="182"/>
      <c r="H67" s="182"/>
      <c r="I67" s="182"/>
      <c r="J67" s="182"/>
      <c r="K67" s="182"/>
      <c r="L67" s="182"/>
      <c r="M67" s="182"/>
      <c r="N67" s="118"/>
      <c r="O67" s="277"/>
      <c r="P67" s="278"/>
      <c r="Q67" s="278"/>
      <c r="R67" s="278"/>
      <c r="S67" s="278"/>
      <c r="T67" s="278"/>
      <c r="U67" s="278"/>
      <c r="V67" s="278"/>
      <c r="W67" s="278"/>
      <c r="X67" s="278"/>
      <c r="Y67" s="48"/>
      <c r="Z67" s="19"/>
      <c r="AA67" s="20"/>
      <c r="AB67" s="20"/>
      <c r="AC67" s="20"/>
      <c r="AD67" s="31"/>
      <c r="AE67" s="31"/>
      <c r="AF67" s="117"/>
      <c r="AG67" s="117"/>
      <c r="AH67" s="122"/>
      <c r="AI67" s="43" t="s">
        <v>1521</v>
      </c>
      <c r="AJ67" s="20"/>
      <c r="AK67" s="20"/>
      <c r="AL67" s="20"/>
      <c r="AM67" s="20"/>
      <c r="AN67" s="20"/>
      <c r="AO67" s="20"/>
      <c r="AP67" s="20"/>
      <c r="AQ67" s="20"/>
      <c r="AR67" s="20"/>
      <c r="AS67" s="22" t="s">
        <v>1522</v>
      </c>
      <c r="AT67" s="222">
        <v>1</v>
      </c>
      <c r="AU67" s="223"/>
      <c r="AV67" s="54"/>
      <c r="AW67" s="27"/>
      <c r="AX67" s="27"/>
      <c r="AY67" s="27"/>
      <c r="AZ67" s="27"/>
      <c r="BA67" s="27"/>
      <c r="BB67" s="27"/>
      <c r="BC67" s="48"/>
      <c r="BD67" s="177">
        <f>ROUND(ROUND(G65*AT67,0)*(1+$AY$53),0)+(ROUND(S68*AT67,0))</f>
        <v>324</v>
      </c>
      <c r="BE67" s="29"/>
      <c r="BF67" s="194"/>
    </row>
    <row r="68" spans="1:58" s="147" customFormat="1" ht="17.100000000000001" customHeight="1" x14ac:dyDescent="0.15">
      <c r="A68" s="7">
        <v>16</v>
      </c>
      <c r="B68" s="8">
        <v>8489</v>
      </c>
      <c r="C68" s="9" t="s">
        <v>1633</v>
      </c>
      <c r="D68" s="55"/>
      <c r="E68" s="56"/>
      <c r="G68" s="189"/>
      <c r="H68" s="189"/>
      <c r="I68" s="14"/>
      <c r="J68" s="14"/>
      <c r="K68" s="24"/>
      <c r="L68" s="180"/>
      <c r="M68" s="180"/>
      <c r="N68" s="118"/>
      <c r="S68" s="240">
        <f>S33</f>
        <v>78</v>
      </c>
      <c r="T68" s="240"/>
      <c r="U68" s="14" t="s">
        <v>62</v>
      </c>
      <c r="V68" s="14"/>
      <c r="W68" s="14"/>
      <c r="X68" s="14"/>
      <c r="Y68" s="14"/>
      <c r="Z68" s="112" t="s">
        <v>205</v>
      </c>
      <c r="AA68" s="91"/>
      <c r="AB68" s="91"/>
      <c r="AC68" s="91"/>
      <c r="AD68" s="91"/>
      <c r="AE68" s="91"/>
      <c r="AF68" s="24" t="s">
        <v>1522</v>
      </c>
      <c r="AG68" s="291">
        <v>0.7</v>
      </c>
      <c r="AH68" s="292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26"/>
      <c r="AT68" s="39"/>
      <c r="AU68" s="40"/>
      <c r="AV68" s="42"/>
      <c r="AW68" s="116"/>
      <c r="AX68" s="116"/>
      <c r="AY68" s="116"/>
      <c r="AZ68" s="116"/>
      <c r="BA68" s="37"/>
      <c r="BB68" s="37"/>
      <c r="BC68" s="38"/>
      <c r="BD68" s="177">
        <f>ROUND(ROUND(G65*AG68,0)*(1+$AY$53),0)+(ROUND(S68*AG68,0))</f>
        <v>228</v>
      </c>
      <c r="BE68" s="29"/>
      <c r="BF68" s="194">
        <f t="shared" ref="BF68" si="5">$G$65+S68</f>
        <v>275</v>
      </c>
    </row>
    <row r="69" spans="1:58" s="147" customFormat="1" ht="17.100000000000001" customHeight="1" x14ac:dyDescent="0.15">
      <c r="A69" s="7">
        <v>16</v>
      </c>
      <c r="B69" s="8">
        <v>8492</v>
      </c>
      <c r="C69" s="9" t="s">
        <v>1634</v>
      </c>
      <c r="D69" s="215" t="s">
        <v>1184</v>
      </c>
      <c r="E69" s="216"/>
      <c r="F69" s="216"/>
      <c r="G69" s="216"/>
      <c r="H69" s="216"/>
      <c r="I69" s="216"/>
      <c r="J69" s="216"/>
      <c r="K69" s="216"/>
      <c r="L69" s="216"/>
      <c r="M69" s="216"/>
      <c r="N69" s="15"/>
      <c r="O69" s="245" t="s">
        <v>1178</v>
      </c>
      <c r="P69" s="275"/>
      <c r="Q69" s="275"/>
      <c r="R69" s="275"/>
      <c r="S69" s="275"/>
      <c r="T69" s="275"/>
      <c r="U69" s="275"/>
      <c r="V69" s="275"/>
      <c r="W69" s="275"/>
      <c r="X69" s="275"/>
      <c r="Y69" s="52"/>
      <c r="Z69" s="16"/>
      <c r="AA69" s="16"/>
      <c r="AB69" s="16"/>
      <c r="AC69" s="16"/>
      <c r="AD69" s="28"/>
      <c r="AE69" s="28"/>
      <c r="AF69" s="16"/>
      <c r="AG69" s="44"/>
      <c r="AH69" s="45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26"/>
      <c r="AT69" s="39"/>
      <c r="AU69" s="40"/>
      <c r="AV69" s="42"/>
      <c r="AW69" s="37"/>
      <c r="AX69" s="37"/>
      <c r="AY69" s="37"/>
      <c r="AZ69" s="37"/>
      <c r="BA69" s="37"/>
      <c r="BB69" s="37"/>
      <c r="BC69" s="38"/>
      <c r="BD69" s="177">
        <f>ROUND(G71*(1+$AY$53),0)+(ROUND(S71,0))</f>
        <v>335</v>
      </c>
      <c r="BE69" s="29"/>
      <c r="BF69" s="194"/>
    </row>
    <row r="70" spans="1:58" s="147" customFormat="1" ht="17.100000000000001" customHeight="1" x14ac:dyDescent="0.15">
      <c r="A70" s="7">
        <v>16</v>
      </c>
      <c r="B70" s="8">
        <v>8493</v>
      </c>
      <c r="C70" s="9" t="s">
        <v>1635</v>
      </c>
      <c r="D70" s="217"/>
      <c r="E70" s="218"/>
      <c r="F70" s="218"/>
      <c r="G70" s="218"/>
      <c r="H70" s="218"/>
      <c r="I70" s="218"/>
      <c r="J70" s="218"/>
      <c r="K70" s="218"/>
      <c r="L70" s="218"/>
      <c r="M70" s="218"/>
      <c r="N70" s="118"/>
      <c r="O70" s="277"/>
      <c r="P70" s="278"/>
      <c r="Q70" s="278"/>
      <c r="R70" s="278"/>
      <c r="S70" s="278"/>
      <c r="T70" s="278"/>
      <c r="U70" s="278"/>
      <c r="V70" s="278"/>
      <c r="W70" s="278"/>
      <c r="X70" s="278"/>
      <c r="Y70" s="48"/>
      <c r="Z70" s="19"/>
      <c r="AA70" s="20"/>
      <c r="AB70" s="20"/>
      <c r="AC70" s="20"/>
      <c r="AD70" s="31"/>
      <c r="AE70" s="31"/>
      <c r="AF70" s="117"/>
      <c r="AG70" s="117"/>
      <c r="AH70" s="122"/>
      <c r="AI70" s="43" t="s">
        <v>1521</v>
      </c>
      <c r="AJ70" s="20"/>
      <c r="AK70" s="20"/>
      <c r="AL70" s="20"/>
      <c r="AM70" s="20"/>
      <c r="AN70" s="20"/>
      <c r="AO70" s="20"/>
      <c r="AP70" s="20"/>
      <c r="AQ70" s="20"/>
      <c r="AR70" s="20"/>
      <c r="AS70" s="22" t="s">
        <v>1522</v>
      </c>
      <c r="AT70" s="222">
        <v>1</v>
      </c>
      <c r="AU70" s="223"/>
      <c r="AV70" s="54"/>
      <c r="AW70" s="27"/>
      <c r="AX70" s="27"/>
      <c r="AY70" s="27"/>
      <c r="AZ70" s="27"/>
      <c r="BA70" s="27"/>
      <c r="BB70" s="27"/>
      <c r="BC70" s="48"/>
      <c r="BD70" s="177">
        <f>ROUND(ROUND(G71*AT70,0)*(1+$AY$53),0)+(ROUND(S71*AT70,0))</f>
        <v>335</v>
      </c>
      <c r="BE70" s="29"/>
      <c r="BF70" s="194"/>
    </row>
    <row r="71" spans="1:58" s="147" customFormat="1" ht="17.100000000000001" customHeight="1" x14ac:dyDescent="0.15">
      <c r="A71" s="7">
        <v>16</v>
      </c>
      <c r="B71" s="8">
        <v>8494</v>
      </c>
      <c r="C71" s="9" t="s">
        <v>1636</v>
      </c>
      <c r="D71" s="57"/>
      <c r="E71" s="58"/>
      <c r="F71" s="117"/>
      <c r="G71" s="244">
        <f>G36</f>
        <v>239</v>
      </c>
      <c r="H71" s="244"/>
      <c r="I71" s="20" t="s">
        <v>62</v>
      </c>
      <c r="J71" s="20"/>
      <c r="K71" s="22"/>
      <c r="L71" s="59"/>
      <c r="M71" s="59"/>
      <c r="N71" s="122"/>
      <c r="O71" s="117"/>
      <c r="P71" s="117"/>
      <c r="Q71" s="117"/>
      <c r="R71" s="117"/>
      <c r="S71" s="244">
        <f>S36</f>
        <v>36</v>
      </c>
      <c r="T71" s="244"/>
      <c r="U71" s="20" t="s">
        <v>62</v>
      </c>
      <c r="V71" s="20"/>
      <c r="W71" s="20"/>
      <c r="X71" s="20"/>
      <c r="Y71" s="20"/>
      <c r="Z71" s="113" t="s">
        <v>205</v>
      </c>
      <c r="AA71" s="108"/>
      <c r="AB71" s="108"/>
      <c r="AC71" s="108"/>
      <c r="AD71" s="108"/>
      <c r="AE71" s="108"/>
      <c r="AF71" s="22" t="s">
        <v>1522</v>
      </c>
      <c r="AG71" s="228">
        <v>0.7</v>
      </c>
      <c r="AH71" s="229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26"/>
      <c r="AT71" s="39"/>
      <c r="AU71" s="40"/>
      <c r="AV71" s="110"/>
      <c r="AW71" s="117"/>
      <c r="AX71" s="117"/>
      <c r="AY71" s="117"/>
      <c r="AZ71" s="117"/>
      <c r="BA71" s="100"/>
      <c r="BB71" s="100"/>
      <c r="BC71" s="101"/>
      <c r="BD71" s="178">
        <f>ROUND(ROUND(G71*AG71,0)*(1+$AY$53),0)+(ROUND(S71*AG71,0))</f>
        <v>234</v>
      </c>
      <c r="BE71" s="41"/>
      <c r="BF71" s="194">
        <f t="shared" ref="BF71" si="6">G71+S71</f>
        <v>275</v>
      </c>
    </row>
    <row r="72" spans="1:58" ht="17.100000000000001" customHeight="1" x14ac:dyDescent="0.15">
      <c r="A72" s="1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</row>
    <row r="73" spans="1:58" ht="17.100000000000001" customHeight="1" x14ac:dyDescent="0.15">
      <c r="A73" s="1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</row>
    <row r="74" spans="1:58" ht="16.5" customHeight="1" x14ac:dyDescent="0.15">
      <c r="A74" s="1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</row>
    <row r="75" spans="1:58" ht="17.100000000000001" customHeight="1" x14ac:dyDescent="0.15">
      <c r="A75" s="1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</row>
    <row r="76" spans="1:58" ht="17.100000000000001" customHeight="1" x14ac:dyDescent="0.15">
      <c r="A76" s="1"/>
      <c r="B76" s="1" t="s">
        <v>926</v>
      </c>
    </row>
    <row r="77" spans="1:58" s="147" customFormat="1" ht="17.100000000000001" customHeight="1" x14ac:dyDescent="0.15">
      <c r="A77" s="2" t="s">
        <v>1524</v>
      </c>
      <c r="B77" s="143"/>
      <c r="C77" s="11" t="s">
        <v>55</v>
      </c>
      <c r="D77" s="144"/>
      <c r="E77" s="140"/>
      <c r="F77" s="140"/>
      <c r="G77" s="140"/>
      <c r="H77" s="140"/>
      <c r="I77" s="140"/>
      <c r="J77" s="140"/>
      <c r="K77" s="16"/>
      <c r="L77" s="16"/>
      <c r="M77" s="16"/>
      <c r="N77" s="16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6"/>
      <c r="AA77" s="140"/>
      <c r="AB77" s="140"/>
      <c r="AC77" s="140"/>
      <c r="AD77" s="12" t="s">
        <v>562</v>
      </c>
      <c r="AE77" s="145"/>
      <c r="AF77" s="140"/>
      <c r="AG77" s="145"/>
      <c r="AH77" s="145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3" t="s">
        <v>56</v>
      </c>
      <c r="BE77" s="3" t="s">
        <v>57</v>
      </c>
      <c r="BF77" s="116"/>
    </row>
    <row r="78" spans="1:58" s="147" customFormat="1" ht="17.100000000000001" customHeight="1" x14ac:dyDescent="0.15">
      <c r="A78" s="4" t="s">
        <v>58</v>
      </c>
      <c r="B78" s="5" t="s">
        <v>59</v>
      </c>
      <c r="C78" s="21"/>
      <c r="D78" s="119"/>
      <c r="E78" s="117"/>
      <c r="F78" s="117"/>
      <c r="G78" s="117"/>
      <c r="H78" s="117"/>
      <c r="I78" s="117"/>
      <c r="J78" s="117"/>
      <c r="K78" s="20"/>
      <c r="L78" s="20"/>
      <c r="M78" s="20"/>
      <c r="N78" s="20"/>
      <c r="O78" s="156"/>
      <c r="P78" s="157"/>
      <c r="Q78" s="157"/>
      <c r="R78" s="157"/>
      <c r="S78" s="157"/>
      <c r="T78" s="69" t="s">
        <v>1552</v>
      </c>
      <c r="U78" s="157"/>
      <c r="V78" s="157"/>
      <c r="W78" s="157"/>
      <c r="X78" s="157"/>
      <c r="Y78" s="158"/>
      <c r="Z78" s="20"/>
      <c r="AA78" s="117"/>
      <c r="AB78" s="117"/>
      <c r="AC78" s="117"/>
      <c r="AD78" s="117"/>
      <c r="AE78" s="148"/>
      <c r="AF78" s="117"/>
      <c r="AG78" s="148"/>
      <c r="AH78" s="148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6" t="s">
        <v>60</v>
      </c>
      <c r="BE78" s="6" t="s">
        <v>61</v>
      </c>
      <c r="BF78" s="116"/>
    </row>
    <row r="79" spans="1:58" s="147" customFormat="1" ht="17.100000000000001" customHeight="1" x14ac:dyDescent="0.15">
      <c r="A79" s="7">
        <v>16</v>
      </c>
      <c r="B79" s="8">
        <v>8500</v>
      </c>
      <c r="C79" s="9" t="s">
        <v>1637</v>
      </c>
      <c r="D79" s="215" t="s">
        <v>538</v>
      </c>
      <c r="E79" s="267"/>
      <c r="F79" s="267"/>
      <c r="G79" s="267"/>
      <c r="H79" s="267"/>
      <c r="I79" s="267"/>
      <c r="J79" s="267"/>
      <c r="K79" s="267"/>
      <c r="L79" s="267"/>
      <c r="M79" s="267"/>
      <c r="N79" s="15"/>
      <c r="O79" s="245" t="s">
        <v>1185</v>
      </c>
      <c r="P79" s="267"/>
      <c r="Q79" s="267"/>
      <c r="R79" s="267"/>
      <c r="S79" s="267"/>
      <c r="T79" s="267"/>
      <c r="U79" s="267"/>
      <c r="V79" s="267"/>
      <c r="W79" s="267"/>
      <c r="X79" s="267"/>
      <c r="Y79" s="52"/>
      <c r="Z79" s="16"/>
      <c r="AA79" s="16"/>
      <c r="AB79" s="16"/>
      <c r="AC79" s="16"/>
      <c r="AD79" s="28"/>
      <c r="AE79" s="28"/>
      <c r="AF79" s="16"/>
      <c r="AG79" s="44"/>
      <c r="AH79" s="45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26"/>
      <c r="AT79" s="39"/>
      <c r="AU79" s="40"/>
      <c r="AV79" s="53"/>
      <c r="AW79" s="46"/>
      <c r="AX79" s="46"/>
      <c r="AY79" s="46"/>
      <c r="AZ79" s="46"/>
      <c r="BA79" s="46"/>
      <c r="BB79" s="46"/>
      <c r="BC79" s="52"/>
      <c r="BD79" s="177">
        <f>ROUND(G81,0)+(ROUND(S81*(1+$AY$90),0))</f>
        <v>165</v>
      </c>
      <c r="BE79" s="49" t="s">
        <v>1482</v>
      </c>
      <c r="BF79" s="194"/>
    </row>
    <row r="80" spans="1:58" s="147" customFormat="1" ht="17.100000000000001" customHeight="1" x14ac:dyDescent="0.15">
      <c r="A80" s="7">
        <v>16</v>
      </c>
      <c r="B80" s="8">
        <v>8501</v>
      </c>
      <c r="C80" s="9" t="s">
        <v>1638</v>
      </c>
      <c r="D80" s="268"/>
      <c r="E80" s="293"/>
      <c r="F80" s="293"/>
      <c r="G80" s="293"/>
      <c r="H80" s="293"/>
      <c r="I80" s="293"/>
      <c r="J80" s="293"/>
      <c r="K80" s="293"/>
      <c r="L80" s="293"/>
      <c r="M80" s="293"/>
      <c r="N80" s="118"/>
      <c r="O80" s="268"/>
      <c r="P80" s="293"/>
      <c r="Q80" s="293"/>
      <c r="R80" s="293"/>
      <c r="S80" s="293"/>
      <c r="T80" s="293"/>
      <c r="U80" s="293"/>
      <c r="V80" s="293"/>
      <c r="W80" s="293"/>
      <c r="X80" s="293"/>
      <c r="Y80" s="48"/>
      <c r="Z80" s="19"/>
      <c r="AA80" s="20"/>
      <c r="AB80" s="20"/>
      <c r="AC80" s="20"/>
      <c r="AD80" s="31"/>
      <c r="AE80" s="31"/>
      <c r="AF80" s="117"/>
      <c r="AG80" s="117"/>
      <c r="AH80" s="122"/>
      <c r="AI80" s="43" t="s">
        <v>1483</v>
      </c>
      <c r="AJ80" s="20"/>
      <c r="AK80" s="20"/>
      <c r="AL80" s="20"/>
      <c r="AM80" s="20"/>
      <c r="AN80" s="20"/>
      <c r="AO80" s="20"/>
      <c r="AP80" s="20"/>
      <c r="AQ80" s="20"/>
      <c r="AR80" s="20"/>
      <c r="AS80" s="22" t="s">
        <v>1484</v>
      </c>
      <c r="AT80" s="222">
        <v>1</v>
      </c>
      <c r="AU80" s="223"/>
      <c r="AV80" s="54"/>
      <c r="AW80" s="27"/>
      <c r="AX80" s="27"/>
      <c r="AY80" s="27"/>
      <c r="AZ80" s="27"/>
      <c r="BA80" s="27"/>
      <c r="BB80" s="27"/>
      <c r="BC80" s="48"/>
      <c r="BD80" s="177">
        <f>ROUND(G81*AT80,0)+(ROUND(ROUND(S81*AT80,0)*(1+$AY$90),0))</f>
        <v>165</v>
      </c>
      <c r="BE80" s="29"/>
      <c r="BF80" s="194"/>
    </row>
    <row r="81" spans="1:58" s="147" customFormat="1" ht="17.100000000000001" customHeight="1" x14ac:dyDescent="0.15">
      <c r="A81" s="7">
        <v>16</v>
      </c>
      <c r="B81" s="8">
        <v>8502</v>
      </c>
      <c r="C81" s="9" t="s">
        <v>1639</v>
      </c>
      <c r="D81" s="55"/>
      <c r="E81" s="56"/>
      <c r="G81" s="240">
        <f>G44</f>
        <v>106</v>
      </c>
      <c r="H81" s="240"/>
      <c r="I81" s="14" t="s">
        <v>62</v>
      </c>
      <c r="J81" s="14"/>
      <c r="K81" s="24"/>
      <c r="L81" s="27"/>
      <c r="M81" s="27"/>
      <c r="N81" s="118"/>
      <c r="S81" s="240">
        <f>$S$9</f>
        <v>47</v>
      </c>
      <c r="T81" s="240"/>
      <c r="U81" s="14" t="s">
        <v>62</v>
      </c>
      <c r="V81" s="14"/>
      <c r="W81" s="24"/>
      <c r="X81" s="27"/>
      <c r="Y81" s="27"/>
      <c r="Z81" s="112" t="s">
        <v>205</v>
      </c>
      <c r="AA81" s="91"/>
      <c r="AB81" s="91"/>
      <c r="AC81" s="91"/>
      <c r="AD81" s="91"/>
      <c r="AE81" s="91"/>
      <c r="AF81" s="24" t="s">
        <v>1484</v>
      </c>
      <c r="AG81" s="228">
        <v>0.7</v>
      </c>
      <c r="AH81" s="229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26"/>
      <c r="AT81" s="39"/>
      <c r="AU81" s="40"/>
      <c r="AV81" s="42"/>
      <c r="AW81" s="37"/>
      <c r="AX81" s="37"/>
      <c r="AY81" s="37"/>
      <c r="AZ81" s="37"/>
      <c r="BA81" s="37"/>
      <c r="BB81" s="37"/>
      <c r="BC81" s="38"/>
      <c r="BD81" s="177">
        <f>ROUND(G81*AG81,0)+(ROUND(ROUND(S81*AG81,0)*(1+$AY$90),0))</f>
        <v>115</v>
      </c>
      <c r="BE81" s="29"/>
      <c r="BF81" s="194">
        <f>$G$81+S81</f>
        <v>153</v>
      </c>
    </row>
    <row r="82" spans="1:58" s="147" customFormat="1" ht="17.100000000000001" customHeight="1" x14ac:dyDescent="0.15">
      <c r="A82" s="7">
        <v>16</v>
      </c>
      <c r="B82" s="8">
        <v>8503</v>
      </c>
      <c r="C82" s="9" t="s">
        <v>695</v>
      </c>
      <c r="D82" s="181"/>
      <c r="E82" s="191"/>
      <c r="F82" s="191"/>
      <c r="G82" s="191"/>
      <c r="H82" s="191"/>
      <c r="I82" s="191"/>
      <c r="J82" s="191"/>
      <c r="K82" s="191"/>
      <c r="L82" s="191"/>
      <c r="M82" s="191"/>
      <c r="N82" s="18"/>
      <c r="O82" s="245" t="s">
        <v>1186</v>
      </c>
      <c r="P82" s="267"/>
      <c r="Q82" s="267"/>
      <c r="R82" s="267"/>
      <c r="S82" s="267"/>
      <c r="T82" s="267"/>
      <c r="U82" s="267"/>
      <c r="V82" s="267"/>
      <c r="W82" s="267"/>
      <c r="X82" s="267"/>
      <c r="Y82" s="52"/>
      <c r="Z82" s="16"/>
      <c r="AA82" s="16"/>
      <c r="AB82" s="16"/>
      <c r="AC82" s="16"/>
      <c r="AD82" s="28"/>
      <c r="AE82" s="28"/>
      <c r="AF82" s="16"/>
      <c r="AG82" s="44"/>
      <c r="AH82" s="45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26"/>
      <c r="AT82" s="39"/>
      <c r="AU82" s="40"/>
      <c r="AV82" s="42"/>
      <c r="AW82" s="37"/>
      <c r="AX82" s="37"/>
      <c r="AY82" s="37"/>
      <c r="AZ82" s="37"/>
      <c r="BA82" s="37"/>
      <c r="BB82" s="37"/>
      <c r="BC82" s="38"/>
      <c r="BD82" s="177">
        <f>ROUND(G81,0)+(ROUND(S84*(1+$AY$90),0))</f>
        <v>220</v>
      </c>
      <c r="BE82" s="29"/>
      <c r="BF82" s="194"/>
    </row>
    <row r="83" spans="1:58" s="147" customFormat="1" ht="17.100000000000001" customHeight="1" x14ac:dyDescent="0.15">
      <c r="A83" s="7">
        <v>16</v>
      </c>
      <c r="B83" s="8">
        <v>8504</v>
      </c>
      <c r="C83" s="9" t="s">
        <v>696</v>
      </c>
      <c r="D83" s="184"/>
      <c r="E83" s="191"/>
      <c r="F83" s="191"/>
      <c r="G83" s="191"/>
      <c r="H83" s="191"/>
      <c r="I83" s="191"/>
      <c r="J83" s="191"/>
      <c r="K83" s="191"/>
      <c r="L83" s="191"/>
      <c r="M83" s="191"/>
      <c r="N83" s="118"/>
      <c r="O83" s="268"/>
      <c r="P83" s="293"/>
      <c r="Q83" s="293"/>
      <c r="R83" s="293"/>
      <c r="S83" s="293"/>
      <c r="T83" s="293"/>
      <c r="U83" s="293"/>
      <c r="V83" s="293"/>
      <c r="W83" s="293"/>
      <c r="X83" s="293"/>
      <c r="Y83" s="48"/>
      <c r="Z83" s="19"/>
      <c r="AA83" s="20"/>
      <c r="AB83" s="20"/>
      <c r="AC83" s="20"/>
      <c r="AD83" s="31"/>
      <c r="AE83" s="31"/>
      <c r="AF83" s="117"/>
      <c r="AG83" s="117"/>
      <c r="AH83" s="122"/>
      <c r="AI83" s="43" t="s">
        <v>1483</v>
      </c>
      <c r="AJ83" s="20"/>
      <c r="AK83" s="20"/>
      <c r="AL83" s="20"/>
      <c r="AM83" s="20"/>
      <c r="AN83" s="20"/>
      <c r="AO83" s="20"/>
      <c r="AP83" s="20"/>
      <c r="AQ83" s="20"/>
      <c r="AR83" s="20"/>
      <c r="AS83" s="22" t="s">
        <v>1484</v>
      </c>
      <c r="AT83" s="222">
        <v>1</v>
      </c>
      <c r="AU83" s="223"/>
      <c r="AV83" s="54"/>
      <c r="AW83" s="27"/>
      <c r="AX83" s="27"/>
      <c r="AY83" s="27"/>
      <c r="AZ83" s="27"/>
      <c r="BA83" s="27"/>
      <c r="BB83" s="27"/>
      <c r="BC83" s="48"/>
      <c r="BD83" s="177">
        <f>ROUND(G81*AT83,0)+(ROUND(ROUND(S84*AT83,0)*(1+$AY$90),0))</f>
        <v>220</v>
      </c>
      <c r="BE83" s="29"/>
      <c r="BF83" s="194"/>
    </row>
    <row r="84" spans="1:58" s="147" customFormat="1" ht="17.100000000000001" customHeight="1" x14ac:dyDescent="0.15">
      <c r="A84" s="7">
        <v>16</v>
      </c>
      <c r="B84" s="8">
        <v>8505</v>
      </c>
      <c r="C84" s="9" t="s">
        <v>412</v>
      </c>
      <c r="D84" s="55"/>
      <c r="E84" s="56"/>
      <c r="F84" s="116"/>
      <c r="G84" s="189"/>
      <c r="H84" s="189"/>
      <c r="I84" s="14"/>
      <c r="J84" s="14"/>
      <c r="K84" s="24"/>
      <c r="L84" s="180"/>
      <c r="M84" s="180"/>
      <c r="N84" s="118"/>
      <c r="S84" s="240">
        <f>$S$12</f>
        <v>91</v>
      </c>
      <c r="T84" s="240"/>
      <c r="U84" s="14" t="s">
        <v>62</v>
      </c>
      <c r="V84" s="14"/>
      <c r="W84" s="24"/>
      <c r="X84" s="27"/>
      <c r="Y84" s="27"/>
      <c r="Z84" s="112" t="s">
        <v>205</v>
      </c>
      <c r="AA84" s="91"/>
      <c r="AB84" s="91"/>
      <c r="AC84" s="91"/>
      <c r="AD84" s="91"/>
      <c r="AE84" s="91"/>
      <c r="AF84" s="24" t="s">
        <v>1484</v>
      </c>
      <c r="AG84" s="291">
        <v>0.7</v>
      </c>
      <c r="AH84" s="292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26"/>
      <c r="AT84" s="39"/>
      <c r="AU84" s="40"/>
      <c r="AV84" s="42"/>
      <c r="AW84" s="37"/>
      <c r="AX84" s="37"/>
      <c r="AY84" s="37"/>
      <c r="AZ84" s="37"/>
      <c r="BA84" s="37"/>
      <c r="BB84" s="37"/>
      <c r="BC84" s="38"/>
      <c r="BD84" s="177">
        <f>ROUND(G81*AG84,0)+(ROUND(ROUND(S84*AG84,0)*(1+$AY$90),0))</f>
        <v>154</v>
      </c>
      <c r="BE84" s="29"/>
      <c r="BF84" s="194">
        <f t="shared" ref="BF84:BF90" si="7">$G$81+S84</f>
        <v>197</v>
      </c>
    </row>
    <row r="85" spans="1:58" s="147" customFormat="1" ht="17.100000000000001" customHeight="1" x14ac:dyDescent="0.15">
      <c r="A85" s="7">
        <v>16</v>
      </c>
      <c r="B85" s="8">
        <v>8507</v>
      </c>
      <c r="C85" s="9" t="s">
        <v>1640</v>
      </c>
      <c r="D85" s="181"/>
      <c r="E85" s="191"/>
      <c r="F85" s="191"/>
      <c r="G85" s="191"/>
      <c r="H85" s="191"/>
      <c r="I85" s="191"/>
      <c r="J85" s="191"/>
      <c r="K85" s="191"/>
      <c r="L85" s="191"/>
      <c r="M85" s="191"/>
      <c r="N85" s="18"/>
      <c r="O85" s="245" t="s">
        <v>1187</v>
      </c>
      <c r="P85" s="267"/>
      <c r="Q85" s="267"/>
      <c r="R85" s="267"/>
      <c r="S85" s="267"/>
      <c r="T85" s="267"/>
      <c r="U85" s="267"/>
      <c r="V85" s="267"/>
      <c r="W85" s="267"/>
      <c r="X85" s="267"/>
      <c r="Y85" s="52"/>
      <c r="Z85" s="16"/>
      <c r="AA85" s="16"/>
      <c r="AB85" s="16"/>
      <c r="AC85" s="16"/>
      <c r="AD85" s="28"/>
      <c r="AE85" s="28"/>
      <c r="AF85" s="16"/>
      <c r="AG85" s="44"/>
      <c r="AH85" s="45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26"/>
      <c r="AT85" s="39"/>
      <c r="AU85" s="40"/>
      <c r="AV85" s="42"/>
      <c r="AW85" s="37"/>
      <c r="AX85" s="37"/>
      <c r="AY85" s="37"/>
      <c r="AZ85" s="37"/>
      <c r="BA85" s="37"/>
      <c r="BB85" s="37"/>
      <c r="BC85" s="38"/>
      <c r="BD85" s="177">
        <f>ROUND(G81,0)+(ROUND(S87*(1+$AY$90),0))</f>
        <v>272</v>
      </c>
      <c r="BE85" s="29"/>
      <c r="BF85" s="194"/>
    </row>
    <row r="86" spans="1:58" s="147" customFormat="1" ht="17.100000000000001" customHeight="1" x14ac:dyDescent="0.15">
      <c r="A86" s="7">
        <v>16</v>
      </c>
      <c r="B86" s="8">
        <v>8508</v>
      </c>
      <c r="C86" s="9" t="s">
        <v>1641</v>
      </c>
      <c r="D86" s="184"/>
      <c r="E86" s="191"/>
      <c r="F86" s="191"/>
      <c r="G86" s="191"/>
      <c r="H86" s="191"/>
      <c r="I86" s="191"/>
      <c r="J86" s="191"/>
      <c r="K86" s="191"/>
      <c r="L86" s="191"/>
      <c r="M86" s="191"/>
      <c r="N86" s="118"/>
      <c r="O86" s="268"/>
      <c r="P86" s="293"/>
      <c r="Q86" s="293"/>
      <c r="R86" s="293"/>
      <c r="S86" s="293"/>
      <c r="T86" s="293"/>
      <c r="U86" s="293"/>
      <c r="V86" s="293"/>
      <c r="W86" s="293"/>
      <c r="X86" s="293"/>
      <c r="Y86" s="48"/>
      <c r="Z86" s="19"/>
      <c r="AA86" s="20"/>
      <c r="AB86" s="20"/>
      <c r="AC86" s="20"/>
      <c r="AD86" s="31"/>
      <c r="AE86" s="31"/>
      <c r="AF86" s="117"/>
      <c r="AG86" s="117"/>
      <c r="AH86" s="122"/>
      <c r="AI86" s="43" t="s">
        <v>1483</v>
      </c>
      <c r="AJ86" s="20"/>
      <c r="AK86" s="20"/>
      <c r="AL86" s="20"/>
      <c r="AM86" s="20"/>
      <c r="AN86" s="20"/>
      <c r="AO86" s="20"/>
      <c r="AP86" s="20"/>
      <c r="AQ86" s="20"/>
      <c r="AR86" s="20"/>
      <c r="AS86" s="22" t="s">
        <v>1484</v>
      </c>
      <c r="AT86" s="222">
        <v>1</v>
      </c>
      <c r="AU86" s="223"/>
      <c r="AV86" s="54"/>
      <c r="AW86" s="27"/>
      <c r="AX86" s="27"/>
      <c r="AY86" s="27"/>
      <c r="AZ86" s="27"/>
      <c r="BA86" s="27"/>
      <c r="BB86" s="27"/>
      <c r="BC86" s="48"/>
      <c r="BD86" s="177">
        <f>ROUND(G81*AT86,0)+(ROUND(ROUND(S87*AT86,0)*(1+$AY$90),0))</f>
        <v>272</v>
      </c>
      <c r="BE86" s="29"/>
      <c r="BF86" s="194"/>
    </row>
    <row r="87" spans="1:58" s="147" customFormat="1" ht="17.100000000000001" customHeight="1" x14ac:dyDescent="0.15">
      <c r="A87" s="7">
        <v>16</v>
      </c>
      <c r="B87" s="8">
        <v>8509</v>
      </c>
      <c r="C87" s="9" t="s">
        <v>1642</v>
      </c>
      <c r="D87" s="55"/>
      <c r="E87" s="56"/>
      <c r="F87" s="116"/>
      <c r="G87" s="189"/>
      <c r="H87" s="189"/>
      <c r="I87" s="14"/>
      <c r="J87" s="14"/>
      <c r="K87" s="24"/>
      <c r="L87" s="180"/>
      <c r="M87" s="180"/>
      <c r="N87" s="118"/>
      <c r="S87" s="240">
        <f>S50</f>
        <v>133</v>
      </c>
      <c r="T87" s="240"/>
      <c r="U87" s="14" t="s">
        <v>62</v>
      </c>
      <c r="V87" s="14"/>
      <c r="W87" s="24"/>
      <c r="X87" s="27"/>
      <c r="Y87" s="27"/>
      <c r="Z87" s="112" t="s">
        <v>205</v>
      </c>
      <c r="AA87" s="91"/>
      <c r="AB87" s="91"/>
      <c r="AC87" s="91"/>
      <c r="AD87" s="91"/>
      <c r="AE87" s="91"/>
      <c r="AF87" s="24" t="s">
        <v>1484</v>
      </c>
      <c r="AG87" s="228">
        <v>0.7</v>
      </c>
      <c r="AH87" s="229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26"/>
      <c r="AT87" s="39"/>
      <c r="AU87" s="40"/>
      <c r="AV87" s="42"/>
      <c r="AW87" s="37"/>
      <c r="AX87" s="37"/>
      <c r="AY87" s="37"/>
      <c r="AZ87" s="37"/>
      <c r="BA87" s="37"/>
      <c r="BB87" s="37"/>
      <c r="BC87" s="38"/>
      <c r="BD87" s="177">
        <f>ROUND(G81*AG87,0)+(ROUND(ROUND(S87*AG87,0)*(1+$AY$90),0))</f>
        <v>190</v>
      </c>
      <c r="BE87" s="29"/>
      <c r="BF87" s="194">
        <f t="shared" si="7"/>
        <v>239</v>
      </c>
    </row>
    <row r="88" spans="1:58" s="147" customFormat="1" ht="17.100000000000001" customHeight="1" x14ac:dyDescent="0.15">
      <c r="A88" s="7">
        <v>16</v>
      </c>
      <c r="B88" s="8">
        <v>8510</v>
      </c>
      <c r="C88" s="9" t="s">
        <v>697</v>
      </c>
      <c r="D88" s="181"/>
      <c r="E88" s="191"/>
      <c r="F88" s="191"/>
      <c r="G88" s="191"/>
      <c r="H88" s="191"/>
      <c r="I88" s="191"/>
      <c r="J88" s="191"/>
      <c r="K88" s="191"/>
      <c r="L88" s="191"/>
      <c r="M88" s="191"/>
      <c r="N88" s="18"/>
      <c r="O88" s="245" t="s">
        <v>1188</v>
      </c>
      <c r="P88" s="267"/>
      <c r="Q88" s="267"/>
      <c r="R88" s="267"/>
      <c r="S88" s="267"/>
      <c r="T88" s="267"/>
      <c r="U88" s="267"/>
      <c r="V88" s="267"/>
      <c r="W88" s="267"/>
      <c r="X88" s="267"/>
      <c r="Y88" s="52"/>
      <c r="Z88" s="16"/>
      <c r="AA88" s="16"/>
      <c r="AB88" s="16"/>
      <c r="AC88" s="16"/>
      <c r="AD88" s="28"/>
      <c r="AE88" s="28"/>
      <c r="AF88" s="16"/>
      <c r="AG88" s="44"/>
      <c r="AH88" s="45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26"/>
      <c r="AT88" s="39"/>
      <c r="AU88" s="40"/>
      <c r="AV88" s="42"/>
      <c r="AW88" s="247" t="s">
        <v>945</v>
      </c>
      <c r="AX88" s="247"/>
      <c r="AY88" s="247"/>
      <c r="AZ88" s="247"/>
      <c r="BA88" s="37"/>
      <c r="BB88" s="37"/>
      <c r="BC88" s="38"/>
      <c r="BD88" s="177">
        <f>ROUND(G81,0)+(ROUND(S90*(1+$AY$90),0))</f>
        <v>317</v>
      </c>
      <c r="BE88" s="29"/>
      <c r="BF88" s="194"/>
    </row>
    <row r="89" spans="1:58" s="147" customFormat="1" ht="17.100000000000001" customHeight="1" x14ac:dyDescent="0.15">
      <c r="A89" s="7">
        <v>16</v>
      </c>
      <c r="B89" s="8">
        <v>8511</v>
      </c>
      <c r="C89" s="9" t="s">
        <v>698</v>
      </c>
      <c r="D89" s="184"/>
      <c r="E89" s="191"/>
      <c r="F89" s="191"/>
      <c r="G89" s="191"/>
      <c r="H89" s="191"/>
      <c r="I89" s="191"/>
      <c r="J89" s="191"/>
      <c r="K89" s="191"/>
      <c r="L89" s="191"/>
      <c r="M89" s="191"/>
      <c r="N89" s="118"/>
      <c r="O89" s="268"/>
      <c r="P89" s="293"/>
      <c r="Q89" s="293"/>
      <c r="R89" s="293"/>
      <c r="S89" s="293"/>
      <c r="T89" s="293"/>
      <c r="U89" s="293"/>
      <c r="V89" s="293"/>
      <c r="W89" s="293"/>
      <c r="X89" s="293"/>
      <c r="Y89" s="48"/>
      <c r="Z89" s="19"/>
      <c r="AA89" s="20"/>
      <c r="AB89" s="20"/>
      <c r="AC89" s="20"/>
      <c r="AD89" s="31"/>
      <c r="AE89" s="31"/>
      <c r="AF89" s="117"/>
      <c r="AG89" s="117"/>
      <c r="AH89" s="122"/>
      <c r="AI89" s="43" t="s">
        <v>1483</v>
      </c>
      <c r="AJ89" s="20"/>
      <c r="AK89" s="20"/>
      <c r="AL89" s="20"/>
      <c r="AM89" s="20"/>
      <c r="AN89" s="20"/>
      <c r="AO89" s="20"/>
      <c r="AP89" s="20"/>
      <c r="AQ89" s="20"/>
      <c r="AR89" s="20"/>
      <c r="AS89" s="22" t="s">
        <v>1484</v>
      </c>
      <c r="AT89" s="222">
        <v>1</v>
      </c>
      <c r="AU89" s="223"/>
      <c r="AV89" s="54"/>
      <c r="AW89" s="247"/>
      <c r="AX89" s="247"/>
      <c r="AY89" s="247"/>
      <c r="AZ89" s="247"/>
      <c r="BA89" s="27"/>
      <c r="BB89" s="27"/>
      <c r="BC89" s="48"/>
      <c r="BD89" s="177">
        <f>ROUND(G81*AT89,0)+(ROUND(ROUND(S90*AT89,0)*(1+$AY$90),0))</f>
        <v>317</v>
      </c>
      <c r="BE89" s="29"/>
      <c r="BF89" s="194"/>
    </row>
    <row r="90" spans="1:58" s="147" customFormat="1" ht="17.100000000000001" customHeight="1" x14ac:dyDescent="0.15">
      <c r="A90" s="7">
        <v>16</v>
      </c>
      <c r="B90" s="8">
        <v>8512</v>
      </c>
      <c r="C90" s="9" t="s">
        <v>413</v>
      </c>
      <c r="D90" s="55"/>
      <c r="E90" s="56"/>
      <c r="F90" s="116"/>
      <c r="G90" s="189"/>
      <c r="H90" s="189"/>
      <c r="I90" s="14"/>
      <c r="J90" s="14"/>
      <c r="K90" s="24"/>
      <c r="L90" s="180"/>
      <c r="M90" s="180"/>
      <c r="N90" s="118"/>
      <c r="S90" s="240">
        <f>S53</f>
        <v>169</v>
      </c>
      <c r="T90" s="240"/>
      <c r="U90" s="14" t="s">
        <v>62</v>
      </c>
      <c r="V90" s="14"/>
      <c r="W90" s="24"/>
      <c r="X90" s="27"/>
      <c r="Y90" s="27"/>
      <c r="Z90" s="112" t="s">
        <v>205</v>
      </c>
      <c r="AA90" s="91"/>
      <c r="AB90" s="91"/>
      <c r="AC90" s="91"/>
      <c r="AD90" s="91"/>
      <c r="AE90" s="91"/>
      <c r="AF90" s="24" t="s">
        <v>1484</v>
      </c>
      <c r="AG90" s="291">
        <v>0.7</v>
      </c>
      <c r="AH90" s="292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26"/>
      <c r="AT90" s="39"/>
      <c r="AU90" s="40"/>
      <c r="AV90" s="42"/>
      <c r="AW90" s="76" t="s">
        <v>1546</v>
      </c>
      <c r="AX90" s="51" t="s">
        <v>1484</v>
      </c>
      <c r="AY90" s="219">
        <v>0.25</v>
      </c>
      <c r="AZ90" s="219"/>
      <c r="BA90" s="37"/>
      <c r="BB90" s="37"/>
      <c r="BC90" s="38"/>
      <c r="BD90" s="177">
        <f>ROUND(G81*AG90,0)+(ROUND(ROUND(S90*AG90,0)*(1+$AY$90),0))</f>
        <v>222</v>
      </c>
      <c r="BE90" s="29"/>
      <c r="BF90" s="194">
        <f t="shared" si="7"/>
        <v>275</v>
      </c>
    </row>
    <row r="91" spans="1:58" s="147" customFormat="1" ht="17.100000000000001" customHeight="1" x14ac:dyDescent="0.15">
      <c r="A91" s="7">
        <v>16</v>
      </c>
      <c r="B91" s="8">
        <v>8514</v>
      </c>
      <c r="C91" s="9" t="s">
        <v>1643</v>
      </c>
      <c r="D91" s="215" t="s">
        <v>1110</v>
      </c>
      <c r="E91" s="267"/>
      <c r="F91" s="267"/>
      <c r="G91" s="267"/>
      <c r="H91" s="267"/>
      <c r="I91" s="267"/>
      <c r="J91" s="267"/>
      <c r="K91" s="267"/>
      <c r="L91" s="267"/>
      <c r="M91" s="267"/>
      <c r="N91" s="15"/>
      <c r="O91" s="245" t="s">
        <v>1185</v>
      </c>
      <c r="P91" s="267"/>
      <c r="Q91" s="267"/>
      <c r="R91" s="267"/>
      <c r="S91" s="267"/>
      <c r="T91" s="267"/>
      <c r="U91" s="267"/>
      <c r="V91" s="267"/>
      <c r="W91" s="267"/>
      <c r="X91" s="267"/>
      <c r="Y91" s="52"/>
      <c r="Z91" s="16"/>
      <c r="AA91" s="16"/>
      <c r="AB91" s="16"/>
      <c r="AC91" s="16"/>
      <c r="AD91" s="28"/>
      <c r="AE91" s="28"/>
      <c r="AF91" s="16"/>
      <c r="AG91" s="44"/>
      <c r="AH91" s="45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26"/>
      <c r="AT91" s="39"/>
      <c r="AU91" s="40"/>
      <c r="AV91" s="42"/>
      <c r="AW91" s="37"/>
      <c r="AX91" s="37"/>
      <c r="AY91" s="37"/>
      <c r="AZ91" s="37"/>
      <c r="BA91" s="37"/>
      <c r="BB91" s="37"/>
      <c r="BC91" s="38"/>
      <c r="BD91" s="177">
        <f>ROUND(G93,0)+(ROUND(S93*(1+$AY$90),0))</f>
        <v>208</v>
      </c>
      <c r="BE91" s="29"/>
      <c r="BF91" s="194"/>
    </row>
    <row r="92" spans="1:58" s="147" customFormat="1" ht="17.100000000000001" customHeight="1" x14ac:dyDescent="0.15">
      <c r="A92" s="7">
        <v>16</v>
      </c>
      <c r="B92" s="8">
        <v>8515</v>
      </c>
      <c r="C92" s="9" t="s">
        <v>1644</v>
      </c>
      <c r="D92" s="268"/>
      <c r="E92" s="293"/>
      <c r="F92" s="293"/>
      <c r="G92" s="293"/>
      <c r="H92" s="293"/>
      <c r="I92" s="293"/>
      <c r="J92" s="293"/>
      <c r="K92" s="293"/>
      <c r="L92" s="293"/>
      <c r="M92" s="293"/>
      <c r="N92" s="118"/>
      <c r="O92" s="268"/>
      <c r="P92" s="293"/>
      <c r="Q92" s="293"/>
      <c r="R92" s="293"/>
      <c r="S92" s="293"/>
      <c r="T92" s="293"/>
      <c r="U92" s="293"/>
      <c r="V92" s="293"/>
      <c r="W92" s="293"/>
      <c r="X92" s="293"/>
      <c r="Y92" s="48"/>
      <c r="Z92" s="19"/>
      <c r="AA92" s="20"/>
      <c r="AB92" s="20"/>
      <c r="AC92" s="20"/>
      <c r="AD92" s="31"/>
      <c r="AE92" s="31"/>
      <c r="AF92" s="117"/>
      <c r="AG92" s="117"/>
      <c r="AH92" s="122"/>
      <c r="AI92" s="43" t="s">
        <v>1483</v>
      </c>
      <c r="AJ92" s="20"/>
      <c r="AK92" s="20"/>
      <c r="AL92" s="20"/>
      <c r="AM92" s="20"/>
      <c r="AN92" s="20"/>
      <c r="AO92" s="20"/>
      <c r="AP92" s="20"/>
      <c r="AQ92" s="20"/>
      <c r="AR92" s="20"/>
      <c r="AS92" s="22" t="s">
        <v>1484</v>
      </c>
      <c r="AT92" s="222">
        <v>1</v>
      </c>
      <c r="AU92" s="223"/>
      <c r="AV92" s="54"/>
      <c r="AW92" s="27"/>
      <c r="AX92" s="27"/>
      <c r="AY92" s="27"/>
      <c r="AZ92" s="27"/>
      <c r="BA92" s="27"/>
      <c r="BB92" s="27"/>
      <c r="BC92" s="48"/>
      <c r="BD92" s="177">
        <f>ROUND(G93*AT92,0)+(ROUND(ROUND(S93*AT92,0)*(1+$AY$90),0))</f>
        <v>208</v>
      </c>
      <c r="BE92" s="29"/>
      <c r="BF92" s="194"/>
    </row>
    <row r="93" spans="1:58" s="147" customFormat="1" ht="17.100000000000001" customHeight="1" x14ac:dyDescent="0.15">
      <c r="A93" s="7">
        <v>16</v>
      </c>
      <c r="B93" s="8">
        <v>8516</v>
      </c>
      <c r="C93" s="9" t="s">
        <v>1645</v>
      </c>
      <c r="D93" s="55"/>
      <c r="E93" s="56"/>
      <c r="G93" s="240">
        <f>G56</f>
        <v>153</v>
      </c>
      <c r="H93" s="240"/>
      <c r="I93" s="14" t="s">
        <v>62</v>
      </c>
      <c r="J93" s="14"/>
      <c r="K93" s="24"/>
      <c r="L93" s="27"/>
      <c r="M93" s="27"/>
      <c r="N93" s="118"/>
      <c r="S93" s="240">
        <f>S56</f>
        <v>44</v>
      </c>
      <c r="T93" s="240"/>
      <c r="U93" s="14" t="s">
        <v>62</v>
      </c>
      <c r="V93" s="14"/>
      <c r="W93" s="24"/>
      <c r="X93" s="27"/>
      <c r="Y93" s="27"/>
      <c r="Z93" s="112" t="s">
        <v>205</v>
      </c>
      <c r="AA93" s="91"/>
      <c r="AB93" s="91"/>
      <c r="AC93" s="91"/>
      <c r="AD93" s="91"/>
      <c r="AE93" s="91"/>
      <c r="AF93" s="24" t="s">
        <v>1484</v>
      </c>
      <c r="AG93" s="228">
        <v>0.7</v>
      </c>
      <c r="AH93" s="229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26"/>
      <c r="AT93" s="39"/>
      <c r="AU93" s="40"/>
      <c r="AV93" s="42"/>
      <c r="AW93" s="37"/>
      <c r="AX93" s="37"/>
      <c r="AY93" s="37"/>
      <c r="AZ93" s="37"/>
      <c r="BA93" s="37"/>
      <c r="BB93" s="37"/>
      <c r="BC93" s="38"/>
      <c r="BD93" s="177">
        <f>ROUND(G93*AG93,0)+(ROUND(ROUND(S93*AG93,0)*(1+$AY$90),0))</f>
        <v>146</v>
      </c>
      <c r="BE93" s="29"/>
      <c r="BF93" s="194">
        <f>$G$93+S93</f>
        <v>197</v>
      </c>
    </row>
    <row r="94" spans="1:58" s="147" customFormat="1" ht="17.100000000000001" customHeight="1" x14ac:dyDescent="0.15">
      <c r="A94" s="7">
        <v>16</v>
      </c>
      <c r="B94" s="8">
        <v>8517</v>
      </c>
      <c r="C94" s="9" t="s">
        <v>1646</v>
      </c>
      <c r="D94" s="181"/>
      <c r="E94" s="191"/>
      <c r="F94" s="191"/>
      <c r="G94" s="191"/>
      <c r="H94" s="191"/>
      <c r="I94" s="191"/>
      <c r="J94" s="191"/>
      <c r="K94" s="191"/>
      <c r="L94" s="191"/>
      <c r="M94" s="191"/>
      <c r="N94" s="18"/>
      <c r="O94" s="245" t="s">
        <v>1186</v>
      </c>
      <c r="P94" s="267"/>
      <c r="Q94" s="267"/>
      <c r="R94" s="267"/>
      <c r="S94" s="267"/>
      <c r="T94" s="267"/>
      <c r="U94" s="267"/>
      <c r="V94" s="267"/>
      <c r="W94" s="267"/>
      <c r="X94" s="267"/>
      <c r="Y94" s="52"/>
      <c r="Z94" s="16"/>
      <c r="AA94" s="16"/>
      <c r="AB94" s="16"/>
      <c r="AC94" s="16"/>
      <c r="AD94" s="28"/>
      <c r="AE94" s="28"/>
      <c r="AF94" s="16"/>
      <c r="AG94" s="44"/>
      <c r="AH94" s="45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26"/>
      <c r="AT94" s="39"/>
      <c r="AU94" s="40"/>
      <c r="AV94" s="42"/>
      <c r="AW94" s="37"/>
      <c r="AX94" s="37"/>
      <c r="AY94" s="37"/>
      <c r="AZ94" s="37"/>
      <c r="BA94" s="37"/>
      <c r="BB94" s="37"/>
      <c r="BC94" s="38"/>
      <c r="BD94" s="177">
        <f>ROUND(G93,0)+(ROUND(S96*(1+$AY$90),0))</f>
        <v>261</v>
      </c>
      <c r="BE94" s="29"/>
      <c r="BF94" s="194"/>
    </row>
    <row r="95" spans="1:58" s="147" customFormat="1" ht="17.100000000000001" customHeight="1" x14ac:dyDescent="0.15">
      <c r="A95" s="7">
        <v>16</v>
      </c>
      <c r="B95" s="8">
        <v>8518</v>
      </c>
      <c r="C95" s="9" t="s">
        <v>1647</v>
      </c>
      <c r="D95" s="184"/>
      <c r="E95" s="191"/>
      <c r="F95" s="191"/>
      <c r="G95" s="191"/>
      <c r="H95" s="191"/>
      <c r="I95" s="191"/>
      <c r="J95" s="191"/>
      <c r="K95" s="191"/>
      <c r="L95" s="191"/>
      <c r="M95" s="191"/>
      <c r="N95" s="118"/>
      <c r="O95" s="268"/>
      <c r="P95" s="293"/>
      <c r="Q95" s="293"/>
      <c r="R95" s="293"/>
      <c r="S95" s="293"/>
      <c r="T95" s="293"/>
      <c r="U95" s="293"/>
      <c r="V95" s="293"/>
      <c r="W95" s="293"/>
      <c r="X95" s="293"/>
      <c r="Y95" s="48"/>
      <c r="Z95" s="19"/>
      <c r="AA95" s="20"/>
      <c r="AB95" s="20"/>
      <c r="AC95" s="20"/>
      <c r="AD95" s="31"/>
      <c r="AE95" s="31"/>
      <c r="AF95" s="117"/>
      <c r="AG95" s="117"/>
      <c r="AH95" s="122"/>
      <c r="AI95" s="43" t="s">
        <v>1483</v>
      </c>
      <c r="AJ95" s="20"/>
      <c r="AK95" s="20"/>
      <c r="AL95" s="20"/>
      <c r="AM95" s="20"/>
      <c r="AN95" s="20"/>
      <c r="AO95" s="20"/>
      <c r="AP95" s="20"/>
      <c r="AQ95" s="20"/>
      <c r="AR95" s="20"/>
      <c r="AS95" s="22" t="s">
        <v>1484</v>
      </c>
      <c r="AT95" s="222">
        <v>1</v>
      </c>
      <c r="AU95" s="223"/>
      <c r="AV95" s="54"/>
      <c r="AW95" s="27"/>
      <c r="AX95" s="27"/>
      <c r="AY95" s="27"/>
      <c r="AZ95" s="27"/>
      <c r="BA95" s="27"/>
      <c r="BB95" s="27"/>
      <c r="BC95" s="48"/>
      <c r="BD95" s="177">
        <f>ROUND(G93*AT95,0)+(ROUND(ROUND(S96*AT95,0)*(1+$AY$90),0))</f>
        <v>261</v>
      </c>
      <c r="BE95" s="29"/>
      <c r="BF95" s="194"/>
    </row>
    <row r="96" spans="1:58" s="147" customFormat="1" ht="17.100000000000001" customHeight="1" x14ac:dyDescent="0.15">
      <c r="A96" s="7">
        <v>16</v>
      </c>
      <c r="B96" s="8">
        <v>8519</v>
      </c>
      <c r="C96" s="9" t="s">
        <v>1648</v>
      </c>
      <c r="D96" s="55"/>
      <c r="E96" s="56"/>
      <c r="F96" s="116"/>
      <c r="G96" s="189"/>
      <c r="H96" s="189"/>
      <c r="I96" s="14"/>
      <c r="J96" s="14"/>
      <c r="K96" s="24"/>
      <c r="L96" s="180"/>
      <c r="M96" s="180"/>
      <c r="N96" s="118"/>
      <c r="S96" s="240">
        <f>S59</f>
        <v>86</v>
      </c>
      <c r="T96" s="240"/>
      <c r="U96" s="14" t="s">
        <v>62</v>
      </c>
      <c r="V96" s="14"/>
      <c r="W96" s="24"/>
      <c r="X96" s="27"/>
      <c r="Y96" s="27"/>
      <c r="Z96" s="112" t="s">
        <v>205</v>
      </c>
      <c r="AA96" s="91"/>
      <c r="AB96" s="91"/>
      <c r="AC96" s="91"/>
      <c r="AD96" s="91"/>
      <c r="AE96" s="91"/>
      <c r="AF96" s="24" t="s">
        <v>1484</v>
      </c>
      <c r="AG96" s="291">
        <v>0.7</v>
      </c>
      <c r="AH96" s="292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26"/>
      <c r="AT96" s="39"/>
      <c r="AU96" s="40"/>
      <c r="AV96" s="42"/>
      <c r="AW96" s="37"/>
      <c r="AX96" s="37"/>
      <c r="AY96" s="37"/>
      <c r="AZ96" s="37"/>
      <c r="BA96" s="37"/>
      <c r="BB96" s="37"/>
      <c r="BC96" s="38"/>
      <c r="BD96" s="177">
        <f>ROUND(G93*AG96,0)+(ROUND(ROUND(S96*AG96,0)*(1+$AY$90),0))</f>
        <v>182</v>
      </c>
      <c r="BE96" s="29"/>
      <c r="BF96" s="194">
        <f t="shared" ref="BF96:BF99" si="8">$G$93+S96</f>
        <v>239</v>
      </c>
    </row>
    <row r="97" spans="1:58" s="147" customFormat="1" ht="17.100000000000001" customHeight="1" x14ac:dyDescent="0.15">
      <c r="A97" s="7">
        <v>16</v>
      </c>
      <c r="B97" s="8">
        <v>8521</v>
      </c>
      <c r="C97" s="9" t="s">
        <v>1649</v>
      </c>
      <c r="D97" s="181"/>
      <c r="E97" s="191"/>
      <c r="F97" s="191"/>
      <c r="G97" s="191"/>
      <c r="H97" s="191"/>
      <c r="I97" s="191"/>
      <c r="J97" s="191"/>
      <c r="K97" s="191"/>
      <c r="L97" s="191"/>
      <c r="M97" s="191"/>
      <c r="N97" s="18"/>
      <c r="O97" s="245" t="s">
        <v>1187</v>
      </c>
      <c r="P97" s="267"/>
      <c r="Q97" s="267"/>
      <c r="R97" s="267"/>
      <c r="S97" s="267"/>
      <c r="T97" s="267"/>
      <c r="U97" s="267"/>
      <c r="V97" s="267"/>
      <c r="W97" s="267"/>
      <c r="X97" s="267"/>
      <c r="Y97" s="52"/>
      <c r="Z97" s="16"/>
      <c r="AA97" s="16"/>
      <c r="AB97" s="16"/>
      <c r="AC97" s="16"/>
      <c r="AD97" s="28"/>
      <c r="AE97" s="28"/>
      <c r="AF97" s="16"/>
      <c r="AG97" s="44"/>
      <c r="AH97" s="45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26"/>
      <c r="AT97" s="39"/>
      <c r="AU97" s="40"/>
      <c r="AV97" s="42"/>
      <c r="AW97" s="37"/>
      <c r="AX97" s="37"/>
      <c r="AY97" s="37"/>
      <c r="AZ97" s="37"/>
      <c r="BA97" s="37"/>
      <c r="BB97" s="37"/>
      <c r="BC97" s="38"/>
      <c r="BD97" s="177">
        <f>ROUND(G93,0)+(ROUND(S99*(1+$AY$90),0))</f>
        <v>306</v>
      </c>
      <c r="BE97" s="29"/>
      <c r="BF97" s="194"/>
    </row>
    <row r="98" spans="1:58" s="147" customFormat="1" ht="17.100000000000001" customHeight="1" x14ac:dyDescent="0.15">
      <c r="A98" s="7">
        <v>16</v>
      </c>
      <c r="B98" s="8">
        <v>8522</v>
      </c>
      <c r="C98" s="9" t="s">
        <v>1650</v>
      </c>
      <c r="D98" s="184"/>
      <c r="E98" s="191"/>
      <c r="F98" s="191"/>
      <c r="G98" s="191"/>
      <c r="H98" s="191"/>
      <c r="I98" s="191"/>
      <c r="J98" s="191"/>
      <c r="K98" s="191"/>
      <c r="L98" s="191"/>
      <c r="M98" s="191"/>
      <c r="N98" s="118"/>
      <c r="O98" s="268"/>
      <c r="P98" s="293"/>
      <c r="Q98" s="293"/>
      <c r="R98" s="293"/>
      <c r="S98" s="293"/>
      <c r="T98" s="293"/>
      <c r="U98" s="293"/>
      <c r="V98" s="293"/>
      <c r="W98" s="293"/>
      <c r="X98" s="293"/>
      <c r="Y98" s="48"/>
      <c r="Z98" s="19"/>
      <c r="AA98" s="20"/>
      <c r="AB98" s="20"/>
      <c r="AC98" s="20"/>
      <c r="AD98" s="31"/>
      <c r="AE98" s="31"/>
      <c r="AF98" s="117"/>
      <c r="AG98" s="117"/>
      <c r="AH98" s="122"/>
      <c r="AI98" s="43" t="s">
        <v>1483</v>
      </c>
      <c r="AJ98" s="20"/>
      <c r="AK98" s="20"/>
      <c r="AL98" s="20"/>
      <c r="AM98" s="20"/>
      <c r="AN98" s="20"/>
      <c r="AO98" s="20"/>
      <c r="AP98" s="20"/>
      <c r="AQ98" s="20"/>
      <c r="AR98" s="20"/>
      <c r="AS98" s="22" t="s">
        <v>1484</v>
      </c>
      <c r="AT98" s="222">
        <v>1</v>
      </c>
      <c r="AU98" s="223"/>
      <c r="AV98" s="54"/>
      <c r="AW98" s="27"/>
      <c r="AX98" s="27"/>
      <c r="AY98" s="27"/>
      <c r="AZ98" s="27"/>
      <c r="BA98" s="27"/>
      <c r="BB98" s="27"/>
      <c r="BC98" s="48"/>
      <c r="BD98" s="177">
        <f>ROUND(G93*AT98,0)+(ROUND(ROUND(S99*AT98,0)*(1+$AY$90),0))</f>
        <v>306</v>
      </c>
      <c r="BE98" s="29"/>
      <c r="BF98" s="194"/>
    </row>
    <row r="99" spans="1:58" s="147" customFormat="1" ht="17.100000000000001" customHeight="1" x14ac:dyDescent="0.15">
      <c r="A99" s="7">
        <v>16</v>
      </c>
      <c r="B99" s="8">
        <v>8523</v>
      </c>
      <c r="C99" s="9" t="s">
        <v>1651</v>
      </c>
      <c r="D99" s="55"/>
      <c r="E99" s="56"/>
      <c r="F99" s="116"/>
      <c r="G99" s="190"/>
      <c r="H99" s="190"/>
      <c r="I99" s="14"/>
      <c r="J99" s="14"/>
      <c r="K99" s="24"/>
      <c r="L99" s="180"/>
      <c r="M99" s="180"/>
      <c r="N99" s="118"/>
      <c r="S99" s="240">
        <f>S62</f>
        <v>122</v>
      </c>
      <c r="T99" s="240"/>
      <c r="U99" s="14" t="s">
        <v>62</v>
      </c>
      <c r="V99" s="14"/>
      <c r="W99" s="24"/>
      <c r="X99" s="27"/>
      <c r="Y99" s="27"/>
      <c r="Z99" s="112" t="s">
        <v>205</v>
      </c>
      <c r="AA99" s="91"/>
      <c r="AB99" s="91"/>
      <c r="AC99" s="91"/>
      <c r="AD99" s="91"/>
      <c r="AE99" s="91"/>
      <c r="AF99" s="24" t="s">
        <v>1484</v>
      </c>
      <c r="AG99" s="228">
        <v>0.7</v>
      </c>
      <c r="AH99" s="229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26"/>
      <c r="AT99" s="39"/>
      <c r="AU99" s="40"/>
      <c r="AV99" s="42"/>
      <c r="AW99" s="37"/>
      <c r="AX99" s="37"/>
      <c r="AY99" s="37"/>
      <c r="AZ99" s="37"/>
      <c r="BA99" s="37"/>
      <c r="BB99" s="37"/>
      <c r="BC99" s="38"/>
      <c r="BD99" s="177">
        <f>ROUND(G93*AG99,0)+(ROUND(ROUND(S99*AG99,0)*(1+$AY$90),0))</f>
        <v>213</v>
      </c>
      <c r="BE99" s="29"/>
      <c r="BF99" s="194">
        <f t="shared" si="8"/>
        <v>275</v>
      </c>
    </row>
    <row r="100" spans="1:58" s="147" customFormat="1" ht="17.100000000000001" customHeight="1" x14ac:dyDescent="0.15">
      <c r="A100" s="7">
        <v>16</v>
      </c>
      <c r="B100" s="8">
        <v>8524</v>
      </c>
      <c r="C100" s="9" t="s">
        <v>1652</v>
      </c>
      <c r="D100" s="215" t="s">
        <v>1111</v>
      </c>
      <c r="E100" s="267"/>
      <c r="F100" s="267"/>
      <c r="G100" s="267"/>
      <c r="H100" s="267"/>
      <c r="I100" s="267"/>
      <c r="J100" s="267"/>
      <c r="K100" s="267"/>
      <c r="L100" s="267"/>
      <c r="M100" s="267"/>
      <c r="N100" s="15"/>
      <c r="O100" s="245" t="s">
        <v>1185</v>
      </c>
      <c r="P100" s="267"/>
      <c r="Q100" s="267"/>
      <c r="R100" s="267"/>
      <c r="S100" s="267"/>
      <c r="T100" s="267"/>
      <c r="U100" s="267"/>
      <c r="V100" s="267"/>
      <c r="W100" s="267"/>
      <c r="X100" s="267"/>
      <c r="Y100" s="52"/>
      <c r="Z100" s="16"/>
      <c r="AA100" s="16"/>
      <c r="AB100" s="16"/>
      <c r="AC100" s="16"/>
      <c r="AD100" s="28"/>
      <c r="AE100" s="28"/>
      <c r="AF100" s="16"/>
      <c r="AG100" s="44"/>
      <c r="AH100" s="45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26"/>
      <c r="AT100" s="39"/>
      <c r="AU100" s="40"/>
      <c r="AV100" s="42"/>
      <c r="AW100" s="37"/>
      <c r="AX100" s="37"/>
      <c r="AY100" s="37"/>
      <c r="AZ100" s="37"/>
      <c r="BA100" s="37"/>
      <c r="BB100" s="37"/>
      <c r="BC100" s="38"/>
      <c r="BD100" s="177">
        <f>ROUND(G102,0)+(ROUND(S102*(1+$AY$90),0))</f>
        <v>250</v>
      </c>
      <c r="BE100" s="29"/>
      <c r="BF100" s="194"/>
    </row>
    <row r="101" spans="1:58" s="147" customFormat="1" ht="17.100000000000001" customHeight="1" x14ac:dyDescent="0.15">
      <c r="A101" s="7">
        <v>16</v>
      </c>
      <c r="B101" s="8">
        <v>8525</v>
      </c>
      <c r="C101" s="9" t="s">
        <v>1653</v>
      </c>
      <c r="D101" s="268"/>
      <c r="E101" s="293"/>
      <c r="F101" s="293"/>
      <c r="G101" s="293"/>
      <c r="H101" s="293"/>
      <c r="I101" s="293"/>
      <c r="J101" s="293"/>
      <c r="K101" s="293"/>
      <c r="L101" s="293"/>
      <c r="M101" s="293"/>
      <c r="N101" s="118"/>
      <c r="O101" s="268"/>
      <c r="P101" s="293"/>
      <c r="Q101" s="293"/>
      <c r="R101" s="293"/>
      <c r="S101" s="293"/>
      <c r="T101" s="293"/>
      <c r="U101" s="293"/>
      <c r="V101" s="293"/>
      <c r="W101" s="293"/>
      <c r="X101" s="293"/>
      <c r="Y101" s="48"/>
      <c r="Z101" s="19"/>
      <c r="AA101" s="20"/>
      <c r="AB101" s="20"/>
      <c r="AC101" s="20"/>
      <c r="AD101" s="31"/>
      <c r="AE101" s="31"/>
      <c r="AF101" s="117"/>
      <c r="AG101" s="117"/>
      <c r="AH101" s="122"/>
      <c r="AI101" s="43" t="s">
        <v>1483</v>
      </c>
      <c r="AJ101" s="20"/>
      <c r="AK101" s="20"/>
      <c r="AL101" s="20"/>
      <c r="AM101" s="20"/>
      <c r="AN101" s="20"/>
      <c r="AO101" s="20"/>
      <c r="AP101" s="20"/>
      <c r="AQ101" s="20"/>
      <c r="AR101" s="20"/>
      <c r="AS101" s="22" t="s">
        <v>1484</v>
      </c>
      <c r="AT101" s="222">
        <v>1</v>
      </c>
      <c r="AU101" s="223"/>
      <c r="AV101" s="54"/>
      <c r="AW101" s="27"/>
      <c r="AX101" s="27"/>
      <c r="AY101" s="27"/>
      <c r="AZ101" s="27"/>
      <c r="BA101" s="27"/>
      <c r="BB101" s="27"/>
      <c r="BC101" s="48"/>
      <c r="BD101" s="177">
        <f>ROUND(G102*AT101,0)+(ROUND(ROUND(S102*AT101,0)*(1+$AY$90),0))</f>
        <v>250</v>
      </c>
      <c r="BE101" s="29"/>
      <c r="BF101" s="194"/>
    </row>
    <row r="102" spans="1:58" s="147" customFormat="1" ht="17.100000000000001" customHeight="1" x14ac:dyDescent="0.15">
      <c r="A102" s="7">
        <v>16</v>
      </c>
      <c r="B102" s="8">
        <v>8526</v>
      </c>
      <c r="C102" s="9" t="s">
        <v>1654</v>
      </c>
      <c r="D102" s="55"/>
      <c r="E102" s="56"/>
      <c r="G102" s="240">
        <f>G65</f>
        <v>197</v>
      </c>
      <c r="H102" s="240"/>
      <c r="I102" s="14" t="s">
        <v>62</v>
      </c>
      <c r="J102" s="14"/>
      <c r="K102" s="24"/>
      <c r="L102" s="27"/>
      <c r="M102" s="27"/>
      <c r="N102" s="118"/>
      <c r="S102" s="240">
        <f>S65</f>
        <v>42</v>
      </c>
      <c r="T102" s="240"/>
      <c r="U102" s="14" t="s">
        <v>62</v>
      </c>
      <c r="V102" s="14"/>
      <c r="W102" s="24"/>
      <c r="X102" s="27"/>
      <c r="Y102" s="27"/>
      <c r="Z102" s="112" t="s">
        <v>205</v>
      </c>
      <c r="AA102" s="91"/>
      <c r="AB102" s="91"/>
      <c r="AC102" s="91"/>
      <c r="AD102" s="91"/>
      <c r="AE102" s="91"/>
      <c r="AF102" s="24" t="s">
        <v>1484</v>
      </c>
      <c r="AG102" s="228">
        <v>0.7</v>
      </c>
      <c r="AH102" s="229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26"/>
      <c r="AT102" s="39"/>
      <c r="AU102" s="40"/>
      <c r="AV102" s="42"/>
      <c r="AW102" s="37"/>
      <c r="AX102" s="37"/>
      <c r="AY102" s="37"/>
      <c r="AZ102" s="37"/>
      <c r="BA102" s="37"/>
      <c r="BB102" s="37"/>
      <c r="BC102" s="38"/>
      <c r="BD102" s="177">
        <f>ROUND(G102*AG102,0)+(ROUND(ROUND(S102*AG102,0)*(1+$AY$90),0))</f>
        <v>174</v>
      </c>
      <c r="BE102" s="29"/>
      <c r="BF102" s="194">
        <f>$G$102+S102</f>
        <v>239</v>
      </c>
    </row>
    <row r="103" spans="1:58" s="147" customFormat="1" ht="17.100000000000001" customHeight="1" x14ac:dyDescent="0.15">
      <c r="A103" s="7">
        <v>16</v>
      </c>
      <c r="B103" s="8">
        <v>8527</v>
      </c>
      <c r="C103" s="9" t="s">
        <v>1655</v>
      </c>
      <c r="D103" s="181"/>
      <c r="E103" s="191"/>
      <c r="F103" s="191"/>
      <c r="G103" s="191"/>
      <c r="H103" s="191"/>
      <c r="I103" s="191"/>
      <c r="J103" s="191"/>
      <c r="K103" s="191"/>
      <c r="L103" s="191"/>
      <c r="M103" s="191"/>
      <c r="N103" s="18"/>
      <c r="O103" s="245" t="s">
        <v>1186</v>
      </c>
      <c r="P103" s="267"/>
      <c r="Q103" s="267"/>
      <c r="R103" s="267"/>
      <c r="S103" s="267"/>
      <c r="T103" s="267"/>
      <c r="U103" s="267"/>
      <c r="V103" s="267"/>
      <c r="W103" s="267"/>
      <c r="X103" s="267"/>
      <c r="Y103" s="52"/>
      <c r="Z103" s="16"/>
      <c r="AA103" s="16"/>
      <c r="AB103" s="16"/>
      <c r="AC103" s="16"/>
      <c r="AD103" s="28"/>
      <c r="AE103" s="28"/>
      <c r="AF103" s="16"/>
      <c r="AG103" s="44"/>
      <c r="AH103" s="45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26"/>
      <c r="AT103" s="39"/>
      <c r="AU103" s="40"/>
      <c r="AV103" s="42"/>
      <c r="AW103" s="37"/>
      <c r="AX103" s="37"/>
      <c r="AY103" s="37"/>
      <c r="AZ103" s="37"/>
      <c r="BA103" s="37"/>
      <c r="BB103" s="37"/>
      <c r="BC103" s="38"/>
      <c r="BD103" s="177">
        <f>ROUND(G102,0)+(ROUND(S105*(1+$AY$90),0))</f>
        <v>295</v>
      </c>
      <c r="BE103" s="29"/>
      <c r="BF103" s="194"/>
    </row>
    <row r="104" spans="1:58" s="147" customFormat="1" ht="17.100000000000001" customHeight="1" x14ac:dyDescent="0.15">
      <c r="A104" s="7">
        <v>16</v>
      </c>
      <c r="B104" s="8">
        <v>8528</v>
      </c>
      <c r="C104" s="9" t="s">
        <v>1656</v>
      </c>
      <c r="D104" s="184"/>
      <c r="E104" s="191"/>
      <c r="F104" s="191"/>
      <c r="G104" s="191"/>
      <c r="H104" s="191"/>
      <c r="I104" s="191"/>
      <c r="J104" s="191"/>
      <c r="K104" s="191"/>
      <c r="L104" s="191"/>
      <c r="M104" s="191"/>
      <c r="N104" s="118"/>
      <c r="O104" s="268"/>
      <c r="P104" s="293"/>
      <c r="Q104" s="293"/>
      <c r="R104" s="293"/>
      <c r="S104" s="293"/>
      <c r="T104" s="293"/>
      <c r="U104" s="293"/>
      <c r="V104" s="293"/>
      <c r="W104" s="293"/>
      <c r="X104" s="293"/>
      <c r="Y104" s="48"/>
      <c r="Z104" s="19"/>
      <c r="AA104" s="20"/>
      <c r="AB104" s="20"/>
      <c r="AC104" s="20"/>
      <c r="AD104" s="31"/>
      <c r="AE104" s="31"/>
      <c r="AF104" s="117"/>
      <c r="AG104" s="117"/>
      <c r="AH104" s="122"/>
      <c r="AI104" s="43" t="s">
        <v>1483</v>
      </c>
      <c r="AJ104" s="20"/>
      <c r="AK104" s="20"/>
      <c r="AL104" s="20"/>
      <c r="AM104" s="20"/>
      <c r="AN104" s="20"/>
      <c r="AO104" s="20"/>
      <c r="AP104" s="20"/>
      <c r="AQ104" s="20"/>
      <c r="AR104" s="20"/>
      <c r="AS104" s="22" t="s">
        <v>1484</v>
      </c>
      <c r="AT104" s="222">
        <v>1</v>
      </c>
      <c r="AU104" s="223"/>
      <c r="AV104" s="54"/>
      <c r="AW104" s="27"/>
      <c r="AX104" s="27"/>
      <c r="AY104" s="27"/>
      <c r="AZ104" s="27"/>
      <c r="BA104" s="27"/>
      <c r="BB104" s="27"/>
      <c r="BC104" s="48"/>
      <c r="BD104" s="177">
        <f>ROUND(G102*AT104,0)+(ROUND(ROUND(S105*AT104,0)*(1+$AY$90),0))</f>
        <v>295</v>
      </c>
      <c r="BE104" s="29"/>
      <c r="BF104" s="194"/>
    </row>
    <row r="105" spans="1:58" s="147" customFormat="1" ht="17.100000000000001" customHeight="1" x14ac:dyDescent="0.15">
      <c r="A105" s="7">
        <v>16</v>
      </c>
      <c r="B105" s="8">
        <v>8529</v>
      </c>
      <c r="C105" s="9" t="s">
        <v>1657</v>
      </c>
      <c r="D105" s="55"/>
      <c r="E105" s="56"/>
      <c r="F105" s="116"/>
      <c r="G105" s="189"/>
      <c r="H105" s="189"/>
      <c r="I105" s="14"/>
      <c r="J105" s="14"/>
      <c r="K105" s="24"/>
      <c r="L105" s="180"/>
      <c r="M105" s="180"/>
      <c r="N105" s="118"/>
      <c r="S105" s="240">
        <f>S68</f>
        <v>78</v>
      </c>
      <c r="T105" s="240"/>
      <c r="U105" s="14" t="s">
        <v>62</v>
      </c>
      <c r="V105" s="14"/>
      <c r="W105" s="24"/>
      <c r="X105" s="27"/>
      <c r="Y105" s="27"/>
      <c r="Z105" s="112" t="s">
        <v>205</v>
      </c>
      <c r="AA105" s="91"/>
      <c r="AB105" s="91"/>
      <c r="AC105" s="91"/>
      <c r="AD105" s="91"/>
      <c r="AE105" s="91"/>
      <c r="AF105" s="24" t="s">
        <v>1484</v>
      </c>
      <c r="AG105" s="291">
        <v>0.7</v>
      </c>
      <c r="AH105" s="292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26"/>
      <c r="AT105" s="39"/>
      <c r="AU105" s="40"/>
      <c r="AV105" s="42"/>
      <c r="AW105" s="37"/>
      <c r="AX105" s="37"/>
      <c r="AY105" s="37"/>
      <c r="AZ105" s="37"/>
      <c r="BA105" s="37"/>
      <c r="BB105" s="37"/>
      <c r="BC105" s="38"/>
      <c r="BD105" s="177">
        <f>ROUND(G102*AG105,0)+(ROUND(ROUND(S105*AG105,0)*(1+$AY$90),0))</f>
        <v>207</v>
      </c>
      <c r="BE105" s="29"/>
      <c r="BF105" s="194">
        <f t="shared" ref="BF105" si="9">$G$102+S105</f>
        <v>275</v>
      </c>
    </row>
    <row r="106" spans="1:58" s="147" customFormat="1" ht="17.100000000000001" customHeight="1" x14ac:dyDescent="0.15">
      <c r="A106" s="7">
        <v>16</v>
      </c>
      <c r="B106" s="8">
        <v>8532</v>
      </c>
      <c r="C106" s="9" t="s">
        <v>1658</v>
      </c>
      <c r="D106" s="215" t="s">
        <v>1112</v>
      </c>
      <c r="E106" s="267"/>
      <c r="F106" s="267"/>
      <c r="G106" s="267"/>
      <c r="H106" s="267"/>
      <c r="I106" s="267"/>
      <c r="J106" s="267"/>
      <c r="K106" s="267"/>
      <c r="L106" s="267"/>
      <c r="M106" s="267"/>
      <c r="N106" s="15"/>
      <c r="O106" s="245" t="s">
        <v>1185</v>
      </c>
      <c r="P106" s="267"/>
      <c r="Q106" s="267"/>
      <c r="R106" s="267"/>
      <c r="S106" s="267"/>
      <c r="T106" s="267"/>
      <c r="U106" s="267"/>
      <c r="V106" s="267"/>
      <c r="W106" s="267"/>
      <c r="X106" s="267"/>
      <c r="Y106" s="52"/>
      <c r="Z106" s="16"/>
      <c r="AA106" s="16"/>
      <c r="AB106" s="16"/>
      <c r="AC106" s="16"/>
      <c r="AD106" s="28"/>
      <c r="AE106" s="28"/>
      <c r="AF106" s="16"/>
      <c r="AG106" s="44"/>
      <c r="AH106" s="45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26"/>
      <c r="AT106" s="39"/>
      <c r="AU106" s="40"/>
      <c r="AV106" s="42"/>
      <c r="AW106" s="37"/>
      <c r="AX106" s="37"/>
      <c r="AY106" s="37"/>
      <c r="AZ106" s="37"/>
      <c r="BA106" s="37"/>
      <c r="BB106" s="37"/>
      <c r="BC106" s="38"/>
      <c r="BD106" s="177">
        <f>ROUND(G108,0)+(ROUND(S108*(1+$AY$90),0))</f>
        <v>284</v>
      </c>
      <c r="BE106" s="29"/>
      <c r="BF106" s="194"/>
    </row>
    <row r="107" spans="1:58" s="147" customFormat="1" ht="17.100000000000001" customHeight="1" x14ac:dyDescent="0.15">
      <c r="A107" s="7">
        <v>16</v>
      </c>
      <c r="B107" s="8">
        <v>8533</v>
      </c>
      <c r="C107" s="9" t="s">
        <v>1659</v>
      </c>
      <c r="D107" s="268"/>
      <c r="E107" s="293"/>
      <c r="F107" s="293"/>
      <c r="G107" s="293"/>
      <c r="H107" s="293"/>
      <c r="I107" s="293"/>
      <c r="J107" s="293"/>
      <c r="K107" s="293"/>
      <c r="L107" s="293"/>
      <c r="M107" s="293"/>
      <c r="N107" s="118"/>
      <c r="O107" s="268"/>
      <c r="P107" s="293"/>
      <c r="Q107" s="293"/>
      <c r="R107" s="293"/>
      <c r="S107" s="293"/>
      <c r="T107" s="293"/>
      <c r="U107" s="293"/>
      <c r="V107" s="293"/>
      <c r="W107" s="293"/>
      <c r="X107" s="293"/>
      <c r="Y107" s="48"/>
      <c r="Z107" s="19"/>
      <c r="AA107" s="20"/>
      <c r="AB107" s="20"/>
      <c r="AC107" s="20"/>
      <c r="AD107" s="31"/>
      <c r="AE107" s="31"/>
      <c r="AF107" s="117"/>
      <c r="AG107" s="117"/>
      <c r="AH107" s="122"/>
      <c r="AI107" s="43" t="s">
        <v>1483</v>
      </c>
      <c r="AJ107" s="20"/>
      <c r="AK107" s="20"/>
      <c r="AL107" s="20"/>
      <c r="AM107" s="20"/>
      <c r="AN107" s="20"/>
      <c r="AO107" s="20"/>
      <c r="AP107" s="20"/>
      <c r="AQ107" s="20"/>
      <c r="AR107" s="20"/>
      <c r="AS107" s="22" t="s">
        <v>1484</v>
      </c>
      <c r="AT107" s="222">
        <v>1</v>
      </c>
      <c r="AU107" s="223"/>
      <c r="AV107" s="54"/>
      <c r="AW107" s="27"/>
      <c r="AX107" s="27"/>
      <c r="AY107" s="27"/>
      <c r="AZ107" s="27"/>
      <c r="BA107" s="27"/>
      <c r="BB107" s="27"/>
      <c r="BC107" s="48"/>
      <c r="BD107" s="177">
        <f>ROUND(G108*AT107,0)+(ROUND(ROUND(S108*AT107,0)*(1+$AY$90),0))</f>
        <v>284</v>
      </c>
      <c r="BE107" s="29"/>
      <c r="BF107" s="194"/>
    </row>
    <row r="108" spans="1:58" s="147" customFormat="1" ht="17.100000000000001" customHeight="1" x14ac:dyDescent="0.15">
      <c r="A108" s="7">
        <v>16</v>
      </c>
      <c r="B108" s="8">
        <v>8534</v>
      </c>
      <c r="C108" s="9" t="s">
        <v>1660</v>
      </c>
      <c r="D108" s="57"/>
      <c r="E108" s="58"/>
      <c r="F108" s="117"/>
      <c r="G108" s="244">
        <f>G71</f>
        <v>239</v>
      </c>
      <c r="H108" s="244"/>
      <c r="I108" s="20" t="s">
        <v>62</v>
      </c>
      <c r="J108" s="20"/>
      <c r="K108" s="22"/>
      <c r="L108" s="59"/>
      <c r="M108" s="59"/>
      <c r="N108" s="122"/>
      <c r="O108" s="117"/>
      <c r="P108" s="117"/>
      <c r="Q108" s="117"/>
      <c r="R108" s="117"/>
      <c r="S108" s="244">
        <f>S71</f>
        <v>36</v>
      </c>
      <c r="T108" s="244"/>
      <c r="U108" s="20" t="s">
        <v>62</v>
      </c>
      <c r="V108" s="20"/>
      <c r="W108" s="22"/>
      <c r="X108" s="59"/>
      <c r="Y108" s="59"/>
      <c r="Z108" s="113" t="s">
        <v>205</v>
      </c>
      <c r="AA108" s="108"/>
      <c r="AB108" s="108"/>
      <c r="AC108" s="108"/>
      <c r="AD108" s="108"/>
      <c r="AE108" s="108"/>
      <c r="AF108" s="22" t="s">
        <v>1484</v>
      </c>
      <c r="AG108" s="228">
        <v>0.7</v>
      </c>
      <c r="AH108" s="229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26"/>
      <c r="AT108" s="39"/>
      <c r="AU108" s="40"/>
      <c r="AV108" s="110"/>
      <c r="AW108" s="100"/>
      <c r="AX108" s="100"/>
      <c r="AY108" s="100"/>
      <c r="AZ108" s="100"/>
      <c r="BA108" s="100"/>
      <c r="BB108" s="100"/>
      <c r="BC108" s="101"/>
      <c r="BD108" s="178">
        <f>ROUND(G108*AG108,0)+(ROUND(ROUND(S108*AG108,0)*(1+$AY$90),0))</f>
        <v>198</v>
      </c>
      <c r="BE108" s="41"/>
      <c r="BF108" s="194">
        <f t="shared" ref="BF108" si="10">G108+S108</f>
        <v>275</v>
      </c>
    </row>
    <row r="109" spans="1:58" ht="17.100000000000001" customHeight="1" x14ac:dyDescent="0.15">
      <c r="A109" s="1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</row>
    <row r="110" spans="1:58" ht="17.100000000000001" customHeight="1" x14ac:dyDescent="0.15">
      <c r="A110" s="1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</row>
    <row r="127" spans="1:57" ht="17.100000000000001" customHeight="1" x14ac:dyDescent="0.15">
      <c r="A127" s="1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</row>
    <row r="128" spans="1:57" s="147" customFormat="1" ht="17.100000000000001" customHeight="1" x14ac:dyDescent="0.15">
      <c r="A128" s="25"/>
      <c r="B128" s="25"/>
      <c r="C128" s="14"/>
      <c r="D128" s="14"/>
      <c r="E128" s="14"/>
      <c r="F128" s="14"/>
      <c r="G128" s="14"/>
      <c r="H128" s="14"/>
      <c r="I128" s="14"/>
      <c r="J128" s="32"/>
      <c r="K128" s="14"/>
      <c r="L128" s="14"/>
      <c r="M128" s="14"/>
      <c r="N128" s="14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4"/>
      <c r="AA128" s="14"/>
      <c r="AB128" s="14"/>
      <c r="AC128" s="14"/>
      <c r="AD128" s="14"/>
      <c r="AE128" s="24"/>
      <c r="AF128" s="14"/>
      <c r="AG128" s="27"/>
      <c r="AH128" s="30"/>
      <c r="AI128" s="14"/>
      <c r="AJ128" s="14"/>
      <c r="AK128" s="14"/>
      <c r="AL128" s="27"/>
      <c r="AM128" s="30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4"/>
      <c r="BE128" s="116"/>
    </row>
    <row r="129" spans="1:57" s="147" customFormat="1" ht="17.100000000000001" customHeight="1" x14ac:dyDescent="0.15">
      <c r="A129" s="25"/>
      <c r="B129" s="2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4"/>
      <c r="AA129" s="14"/>
      <c r="AB129" s="14"/>
      <c r="AC129" s="14"/>
      <c r="AD129" s="14"/>
      <c r="AE129" s="24"/>
      <c r="AF129" s="14"/>
      <c r="AG129" s="24"/>
      <c r="AH129" s="30"/>
      <c r="AI129" s="14"/>
      <c r="AJ129" s="14"/>
      <c r="AK129" s="14"/>
      <c r="AL129" s="27"/>
      <c r="AM129" s="30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4"/>
      <c r="BE129" s="116"/>
    </row>
    <row r="130" spans="1:57" s="147" customFormat="1" ht="17.100000000000001" customHeight="1" x14ac:dyDescent="0.15">
      <c r="A130" s="25"/>
      <c r="B130" s="2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4"/>
      <c r="AA130" s="14"/>
      <c r="AB130" s="14"/>
      <c r="AC130" s="14"/>
      <c r="AD130" s="14"/>
      <c r="AE130" s="24"/>
      <c r="AF130" s="14"/>
      <c r="AG130" s="24"/>
      <c r="AH130" s="30"/>
      <c r="AI130" s="14"/>
      <c r="AJ130" s="14"/>
      <c r="AK130" s="14"/>
      <c r="AL130" s="13"/>
      <c r="AM130" s="13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34"/>
      <c r="BE130" s="116"/>
    </row>
    <row r="131" spans="1:57" s="147" customFormat="1" ht="17.100000000000001" customHeight="1" x14ac:dyDescent="0.15">
      <c r="A131" s="25"/>
      <c r="B131" s="2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4"/>
      <c r="AA131" s="14"/>
      <c r="AB131" s="14"/>
      <c r="AC131" s="14"/>
      <c r="AD131" s="35"/>
      <c r="AE131" s="150"/>
      <c r="AF131" s="116"/>
      <c r="AG131" s="150"/>
      <c r="AH131" s="30"/>
      <c r="AI131" s="14"/>
      <c r="AJ131" s="14"/>
      <c r="AK131" s="14"/>
      <c r="AL131" s="27"/>
      <c r="AM131" s="30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4"/>
      <c r="BE131" s="116"/>
    </row>
    <row r="132" spans="1:57" s="147" customFormat="1" ht="17.100000000000001" customHeight="1" x14ac:dyDescent="0.15">
      <c r="A132" s="25"/>
      <c r="B132" s="2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4"/>
      <c r="AA132" s="14"/>
      <c r="AB132" s="14"/>
      <c r="AC132" s="14"/>
      <c r="AD132" s="24"/>
      <c r="AE132" s="27"/>
      <c r="AF132" s="14"/>
      <c r="AG132" s="24"/>
      <c r="AH132" s="30"/>
      <c r="AI132" s="14"/>
      <c r="AJ132" s="14"/>
      <c r="AK132" s="14"/>
      <c r="AL132" s="27"/>
      <c r="AM132" s="30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4"/>
      <c r="BE132" s="116"/>
    </row>
    <row r="133" spans="1:57" s="147" customFormat="1" ht="17.100000000000001" customHeight="1" x14ac:dyDescent="0.15">
      <c r="A133" s="25"/>
      <c r="B133" s="2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4"/>
      <c r="AA133" s="14"/>
      <c r="AB133" s="14"/>
      <c r="AC133" s="14"/>
      <c r="AD133" s="14"/>
      <c r="AE133" s="24"/>
      <c r="AF133" s="14"/>
      <c r="AG133" s="24"/>
      <c r="AH133" s="30"/>
      <c r="AI133" s="14"/>
      <c r="AJ133" s="14"/>
      <c r="AK133" s="14"/>
      <c r="AL133" s="13"/>
      <c r="AM133" s="13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34"/>
      <c r="BE133" s="116"/>
    </row>
    <row r="134" spans="1:57" s="147" customFormat="1" ht="17.100000000000001" customHeight="1" x14ac:dyDescent="0.15">
      <c r="A134" s="25"/>
      <c r="B134" s="2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4"/>
      <c r="AA134" s="14"/>
      <c r="AB134" s="14"/>
      <c r="AC134" s="14"/>
      <c r="AD134" s="14"/>
      <c r="AE134" s="24"/>
      <c r="AF134" s="14"/>
      <c r="AG134" s="27"/>
      <c r="AH134" s="30"/>
      <c r="AI134" s="14"/>
      <c r="AJ134" s="14"/>
      <c r="AK134" s="14"/>
      <c r="AL134" s="27"/>
      <c r="AM134" s="30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4"/>
      <c r="BE134" s="116"/>
    </row>
    <row r="135" spans="1:57" ht="17.100000000000001" customHeight="1" x14ac:dyDescent="0.15">
      <c r="O135" s="153"/>
      <c r="P135" s="153"/>
      <c r="Q135" s="153"/>
      <c r="R135" s="153"/>
      <c r="S135" s="153"/>
      <c r="T135" s="153"/>
      <c r="U135" s="153"/>
      <c r="V135" s="153"/>
      <c r="W135" s="153"/>
      <c r="X135" s="153"/>
      <c r="Y135" s="153"/>
    </row>
    <row r="136" spans="1:57" ht="17.100000000000001" customHeight="1" x14ac:dyDescent="0.15"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</row>
    <row r="137" spans="1:57" ht="17.100000000000001" customHeight="1" x14ac:dyDescent="0.15"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</row>
    <row r="138" spans="1:57" ht="17.100000000000001" customHeight="1" x14ac:dyDescent="0.15"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</row>
    <row r="139" spans="1:57" ht="17.100000000000001" customHeight="1" x14ac:dyDescent="0.15"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</row>
    <row r="140" spans="1:57" ht="17.100000000000001" customHeight="1" x14ac:dyDescent="0.15"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</row>
    <row r="141" spans="1:57" ht="17.100000000000001" customHeight="1" x14ac:dyDescent="0.15"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</row>
    <row r="142" spans="1:57" ht="17.100000000000001" customHeight="1" x14ac:dyDescent="0.15"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</row>
  </sheetData>
  <mergeCells count="158">
    <mergeCell ref="AB5:AE5"/>
    <mergeCell ref="AB40:AE40"/>
    <mergeCell ref="O51:X52"/>
    <mergeCell ref="O10:X11"/>
    <mergeCell ref="S12:T12"/>
    <mergeCell ref="S18:T18"/>
    <mergeCell ref="O45:X46"/>
    <mergeCell ref="AT17:AU17"/>
    <mergeCell ref="AG18:AH18"/>
    <mergeCell ref="AT8:AU8"/>
    <mergeCell ref="AG15:AH15"/>
    <mergeCell ref="S21:T21"/>
    <mergeCell ref="AG21:AH21"/>
    <mergeCell ref="O25:X26"/>
    <mergeCell ref="S9:T9"/>
    <mergeCell ref="AT23:AU23"/>
    <mergeCell ref="AG24:AH24"/>
    <mergeCell ref="AT29:AU29"/>
    <mergeCell ref="S30:T30"/>
    <mergeCell ref="AG9:AH9"/>
    <mergeCell ref="O13:X14"/>
    <mergeCell ref="AT11:AU11"/>
    <mergeCell ref="D7:M8"/>
    <mergeCell ref="O7:X8"/>
    <mergeCell ref="S15:T15"/>
    <mergeCell ref="D28:M29"/>
    <mergeCell ref="O28:X29"/>
    <mergeCell ref="O48:X49"/>
    <mergeCell ref="D54:M55"/>
    <mergeCell ref="O54:X55"/>
    <mergeCell ref="S33:T33"/>
    <mergeCell ref="G9:H9"/>
    <mergeCell ref="O16:X17"/>
    <mergeCell ref="S24:T24"/>
    <mergeCell ref="D19:M20"/>
    <mergeCell ref="O19:X20"/>
    <mergeCell ref="O22:X23"/>
    <mergeCell ref="D42:M43"/>
    <mergeCell ref="O42:X43"/>
    <mergeCell ref="G21:H21"/>
    <mergeCell ref="S27:T27"/>
    <mergeCell ref="O31:X32"/>
    <mergeCell ref="S50:T50"/>
    <mergeCell ref="O34:X35"/>
    <mergeCell ref="S53:T53"/>
    <mergeCell ref="G44:H44"/>
    <mergeCell ref="AV12:AY12"/>
    <mergeCell ref="AY53:AZ53"/>
    <mergeCell ref="AT20:AU20"/>
    <mergeCell ref="AT43:AU43"/>
    <mergeCell ref="AV24:AY24"/>
    <mergeCell ref="AZ24:BC24"/>
    <mergeCell ref="AG84:AH84"/>
    <mergeCell ref="AG44:AH44"/>
    <mergeCell ref="AZ12:BC12"/>
    <mergeCell ref="AX16:AY16"/>
    <mergeCell ref="BB16:BC16"/>
    <mergeCell ref="AW51:AZ52"/>
    <mergeCell ref="AG27:AH27"/>
    <mergeCell ref="AG65:AH65"/>
    <mergeCell ref="AV33:AY33"/>
    <mergeCell ref="AZ33:BC33"/>
    <mergeCell ref="AT52:AU52"/>
    <mergeCell ref="AT46:AU46"/>
    <mergeCell ref="AT14:AU14"/>
    <mergeCell ref="AG12:AH12"/>
    <mergeCell ref="AG30:AH30"/>
    <mergeCell ref="AT26:AU26"/>
    <mergeCell ref="AY90:AZ90"/>
    <mergeCell ref="AT89:AU89"/>
    <mergeCell ref="AW88:AZ89"/>
    <mergeCell ref="AG47:AH47"/>
    <mergeCell ref="AG53:AH53"/>
    <mergeCell ref="AT61:AU61"/>
    <mergeCell ref="AT58:AU58"/>
    <mergeCell ref="AT67:AU67"/>
    <mergeCell ref="AG68:AH68"/>
    <mergeCell ref="AG59:AH59"/>
    <mergeCell ref="AT55:AU55"/>
    <mergeCell ref="AG56:AH56"/>
    <mergeCell ref="AT49:AU49"/>
    <mergeCell ref="AG50:AH50"/>
    <mergeCell ref="S68:T68"/>
    <mergeCell ref="AT64:AU64"/>
    <mergeCell ref="S62:T62"/>
    <mergeCell ref="AG62:AH62"/>
    <mergeCell ref="O57:X58"/>
    <mergeCell ref="O60:X61"/>
    <mergeCell ref="G30:H30"/>
    <mergeCell ref="G36:H36"/>
    <mergeCell ref="S36:T36"/>
    <mergeCell ref="AG36:AH36"/>
    <mergeCell ref="D34:M35"/>
    <mergeCell ref="D63:M64"/>
    <mergeCell ref="O63:X64"/>
    <mergeCell ref="G65:H65"/>
    <mergeCell ref="S65:T65"/>
    <mergeCell ref="O66:X67"/>
    <mergeCell ref="AT32:AU32"/>
    <mergeCell ref="G56:H56"/>
    <mergeCell ref="S56:T56"/>
    <mergeCell ref="S44:T44"/>
    <mergeCell ref="S47:T47"/>
    <mergeCell ref="S59:T59"/>
    <mergeCell ref="AT35:AU35"/>
    <mergeCell ref="AG33:AH33"/>
    <mergeCell ref="D69:M70"/>
    <mergeCell ref="O69:X70"/>
    <mergeCell ref="AT70:AU70"/>
    <mergeCell ref="AT83:AU83"/>
    <mergeCell ref="S84:T84"/>
    <mergeCell ref="O82:X83"/>
    <mergeCell ref="G71:H71"/>
    <mergeCell ref="S71:T71"/>
    <mergeCell ref="AG71:AH71"/>
    <mergeCell ref="AT80:AU80"/>
    <mergeCell ref="G81:H81"/>
    <mergeCell ref="D79:M80"/>
    <mergeCell ref="O79:X80"/>
    <mergeCell ref="AG81:AH81"/>
    <mergeCell ref="S81:T81"/>
    <mergeCell ref="O94:X95"/>
    <mergeCell ref="AT95:AU95"/>
    <mergeCell ref="S96:T96"/>
    <mergeCell ref="AG96:AH96"/>
    <mergeCell ref="O85:X86"/>
    <mergeCell ref="AT86:AU86"/>
    <mergeCell ref="S87:T87"/>
    <mergeCell ref="AG87:AH87"/>
    <mergeCell ref="D91:M92"/>
    <mergeCell ref="O91:X92"/>
    <mergeCell ref="G93:H93"/>
    <mergeCell ref="S93:T93"/>
    <mergeCell ref="AG93:AH93"/>
    <mergeCell ref="S90:T90"/>
    <mergeCell ref="O88:X89"/>
    <mergeCell ref="AG90:AH90"/>
    <mergeCell ref="AT92:AU92"/>
    <mergeCell ref="G108:H108"/>
    <mergeCell ref="S108:T108"/>
    <mergeCell ref="AG108:AH108"/>
    <mergeCell ref="G102:H102"/>
    <mergeCell ref="S102:T102"/>
    <mergeCell ref="AG102:AH102"/>
    <mergeCell ref="O103:X104"/>
    <mergeCell ref="AT104:AU104"/>
    <mergeCell ref="S105:T105"/>
    <mergeCell ref="AG105:AH105"/>
    <mergeCell ref="S99:T99"/>
    <mergeCell ref="AG99:AH99"/>
    <mergeCell ref="D100:M101"/>
    <mergeCell ref="O100:X101"/>
    <mergeCell ref="AT101:AU101"/>
    <mergeCell ref="D106:M107"/>
    <mergeCell ref="O106:X107"/>
    <mergeCell ref="AT107:AU107"/>
    <mergeCell ref="O97:X98"/>
    <mergeCell ref="AT98:AU98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fitToHeight="3" orientation="portrait" r:id="rId1"/>
  <headerFooter alignWithMargins="0">
    <oddHeader>&amp;L&amp;12新潟市地域生活支援事業&amp;R&amp;16R６．４．１～版</oddHeader>
  </headerFooter>
  <rowBreaks count="1" manualBreakCount="1">
    <brk id="72" max="5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G88"/>
  <sheetViews>
    <sheetView view="pageBreakPreview" zoomScale="80" zoomScaleNormal="100" zoomScaleSheetLayoutView="80" workbookViewId="0">
      <selection activeCell="AV2" sqref="AV2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7.5" style="10" customWidth="1"/>
    <col min="4" max="10" width="2.375" style="141" customWidth="1"/>
    <col min="11" max="14" width="2.375" style="10" customWidth="1"/>
    <col min="15" max="25" width="2.375" style="141" customWidth="1"/>
    <col min="26" max="26" width="2.375" style="10" customWidth="1"/>
    <col min="27" max="30" width="2.375" style="141" customWidth="1"/>
    <col min="31" max="31" width="2.375" style="142" customWidth="1"/>
    <col min="32" max="32" width="2.375" style="141" customWidth="1"/>
    <col min="33" max="34" width="2.375" style="142" customWidth="1"/>
    <col min="35" max="55" width="2.375" style="141" customWidth="1"/>
    <col min="56" max="57" width="8.625" style="141" customWidth="1"/>
    <col min="58" max="58" width="4.625" style="141" bestFit="1" customWidth="1"/>
    <col min="59" max="16384" width="9" style="141"/>
  </cols>
  <sheetData>
    <row r="1" spans="1:58" ht="17.100000000000001" customHeight="1" x14ac:dyDescent="0.15">
      <c r="A1" s="1"/>
    </row>
    <row r="2" spans="1:58" ht="17.100000000000001" customHeight="1" x14ac:dyDescent="0.15">
      <c r="A2" s="1"/>
    </row>
    <row r="3" spans="1:58" ht="17.100000000000001" customHeight="1" x14ac:dyDescent="0.15">
      <c r="A3" s="1"/>
    </row>
    <row r="4" spans="1:58" ht="17.100000000000001" customHeight="1" x14ac:dyDescent="0.15">
      <c r="A4" s="1"/>
      <c r="B4" s="1" t="s">
        <v>927</v>
      </c>
    </row>
    <row r="5" spans="1:58" s="147" customFormat="1" ht="17.100000000000001" customHeight="1" x14ac:dyDescent="0.15">
      <c r="A5" s="2" t="s">
        <v>63</v>
      </c>
      <c r="B5" s="143"/>
      <c r="C5" s="11" t="s">
        <v>55</v>
      </c>
      <c r="D5" s="144"/>
      <c r="E5" s="140"/>
      <c r="F5" s="140"/>
      <c r="G5" s="140"/>
      <c r="H5" s="140"/>
      <c r="I5" s="140"/>
      <c r="J5" s="140"/>
      <c r="K5" s="16"/>
      <c r="L5" s="16"/>
      <c r="M5" s="16"/>
      <c r="N5" s="16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6"/>
      <c r="AA5" s="140"/>
      <c r="AB5" s="249" t="s">
        <v>64</v>
      </c>
      <c r="AC5" s="249"/>
      <c r="AD5" s="249"/>
      <c r="AE5" s="249"/>
      <c r="AF5" s="140"/>
      <c r="AG5" s="145"/>
      <c r="AH5" s="145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3" t="s">
        <v>56</v>
      </c>
      <c r="BE5" s="3" t="s">
        <v>57</v>
      </c>
      <c r="BF5" s="116"/>
    </row>
    <row r="6" spans="1:58" s="147" customFormat="1" ht="17.100000000000001" customHeight="1" x14ac:dyDescent="0.15">
      <c r="A6" s="4" t="s">
        <v>58</v>
      </c>
      <c r="B6" s="5" t="s">
        <v>59</v>
      </c>
      <c r="C6" s="21"/>
      <c r="D6" s="156"/>
      <c r="E6" s="157"/>
      <c r="F6" s="157"/>
      <c r="G6" s="157"/>
      <c r="H6" s="157"/>
      <c r="I6" s="69" t="s">
        <v>478</v>
      </c>
      <c r="J6" s="157"/>
      <c r="K6" s="70"/>
      <c r="L6" s="70"/>
      <c r="M6" s="70"/>
      <c r="N6" s="71"/>
      <c r="O6" s="157"/>
      <c r="P6" s="157"/>
      <c r="Q6" s="157"/>
      <c r="R6" s="157"/>
      <c r="S6" s="157"/>
      <c r="T6" s="69" t="s">
        <v>479</v>
      </c>
      <c r="U6" s="157"/>
      <c r="V6" s="157"/>
      <c r="W6" s="157"/>
      <c r="X6" s="157"/>
      <c r="Y6" s="158"/>
      <c r="Z6" s="20"/>
      <c r="AA6" s="117"/>
      <c r="AB6" s="117"/>
      <c r="AC6" s="117"/>
      <c r="AD6" s="117"/>
      <c r="AE6" s="148"/>
      <c r="AF6" s="117"/>
      <c r="AG6" s="148"/>
      <c r="AH6" s="148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6" t="s">
        <v>60</v>
      </c>
      <c r="BE6" s="6" t="s">
        <v>61</v>
      </c>
      <c r="BF6" s="116"/>
    </row>
    <row r="7" spans="1:58" s="147" customFormat="1" ht="17.100000000000001" customHeight="1" x14ac:dyDescent="0.15">
      <c r="A7" s="7">
        <v>16</v>
      </c>
      <c r="B7" s="8">
        <v>8540</v>
      </c>
      <c r="C7" s="9" t="s">
        <v>1571</v>
      </c>
      <c r="D7" s="215" t="s">
        <v>903</v>
      </c>
      <c r="E7" s="216"/>
      <c r="F7" s="216"/>
      <c r="G7" s="216"/>
      <c r="H7" s="216"/>
      <c r="I7" s="216"/>
      <c r="J7" s="216"/>
      <c r="K7" s="216"/>
      <c r="L7" s="216"/>
      <c r="M7" s="216"/>
      <c r="N7" s="15"/>
      <c r="O7" s="245" t="s">
        <v>1189</v>
      </c>
      <c r="P7" s="275"/>
      <c r="Q7" s="275"/>
      <c r="R7" s="275"/>
      <c r="S7" s="275"/>
      <c r="T7" s="275"/>
      <c r="U7" s="275"/>
      <c r="V7" s="275"/>
      <c r="W7" s="275"/>
      <c r="X7" s="275"/>
      <c r="Y7" s="52"/>
      <c r="Z7" s="16"/>
      <c r="AA7" s="16"/>
      <c r="AB7" s="16"/>
      <c r="AC7" s="16"/>
      <c r="AD7" s="28"/>
      <c r="AE7" s="28"/>
      <c r="AF7" s="16"/>
      <c r="AG7" s="44"/>
      <c r="AH7" s="45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26"/>
      <c r="AT7" s="39"/>
      <c r="AU7" s="40"/>
      <c r="AV7" s="53"/>
      <c r="AW7" s="46"/>
      <c r="AX7" s="46"/>
      <c r="AY7" s="46"/>
      <c r="AZ7" s="53"/>
      <c r="BA7" s="46"/>
      <c r="BB7" s="46"/>
      <c r="BC7" s="52"/>
      <c r="BD7" s="177">
        <f>ROUND(G9*(1+$AX$16),0)+(ROUND(S9*(1+$BB$16),0))</f>
        <v>204</v>
      </c>
      <c r="BE7" s="49" t="s">
        <v>1482</v>
      </c>
    </row>
    <row r="8" spans="1:58" s="147" customFormat="1" ht="17.100000000000001" customHeight="1" x14ac:dyDescent="0.15">
      <c r="A8" s="7">
        <v>16</v>
      </c>
      <c r="B8" s="8">
        <v>8541</v>
      </c>
      <c r="C8" s="9" t="s">
        <v>1572</v>
      </c>
      <c r="D8" s="217"/>
      <c r="E8" s="218"/>
      <c r="F8" s="218"/>
      <c r="G8" s="218"/>
      <c r="H8" s="218"/>
      <c r="I8" s="218"/>
      <c r="J8" s="218"/>
      <c r="K8" s="218"/>
      <c r="L8" s="218"/>
      <c r="M8" s="218"/>
      <c r="N8" s="118"/>
      <c r="O8" s="277"/>
      <c r="P8" s="278"/>
      <c r="Q8" s="278"/>
      <c r="R8" s="278"/>
      <c r="S8" s="278"/>
      <c r="T8" s="278"/>
      <c r="U8" s="278"/>
      <c r="V8" s="278"/>
      <c r="W8" s="278"/>
      <c r="X8" s="278"/>
      <c r="Y8" s="48"/>
      <c r="Z8" s="19"/>
      <c r="AA8" s="20"/>
      <c r="AB8" s="20"/>
      <c r="AC8" s="20"/>
      <c r="AD8" s="31"/>
      <c r="AE8" s="31"/>
      <c r="AF8" s="117"/>
      <c r="AG8" s="117"/>
      <c r="AH8" s="122"/>
      <c r="AI8" s="43" t="s">
        <v>1483</v>
      </c>
      <c r="AJ8" s="20"/>
      <c r="AK8" s="20"/>
      <c r="AL8" s="20"/>
      <c r="AM8" s="20"/>
      <c r="AN8" s="20"/>
      <c r="AO8" s="20"/>
      <c r="AP8" s="20"/>
      <c r="AQ8" s="20"/>
      <c r="AR8" s="20"/>
      <c r="AS8" s="22" t="s">
        <v>1484</v>
      </c>
      <c r="AT8" s="228">
        <v>1</v>
      </c>
      <c r="AU8" s="229"/>
      <c r="AV8" s="54"/>
      <c r="AW8" s="27"/>
      <c r="AX8" s="27"/>
      <c r="AY8" s="27"/>
      <c r="AZ8" s="54"/>
      <c r="BA8" s="27"/>
      <c r="BB8" s="27"/>
      <c r="BC8" s="48"/>
      <c r="BD8" s="177">
        <f>ROUND(ROUND(G9*AT8,0)*(1+$AX$16),0)+(ROUND(ROUND(S9*AT8,0)*(1+$BB$16),0))</f>
        <v>204</v>
      </c>
      <c r="BE8" s="29"/>
    </row>
    <row r="9" spans="1:58" s="147" customFormat="1" ht="17.100000000000001" customHeight="1" x14ac:dyDescent="0.15">
      <c r="A9" s="7">
        <v>16</v>
      </c>
      <c r="B9" s="8">
        <v>8542</v>
      </c>
      <c r="C9" s="9" t="s">
        <v>1573</v>
      </c>
      <c r="D9" s="55"/>
      <c r="E9" s="56"/>
      <c r="G9" s="240">
        <f>'移動支援(伴わない、合成１)'!G9:H9</f>
        <v>106</v>
      </c>
      <c r="H9" s="240"/>
      <c r="I9" s="14" t="s">
        <v>62</v>
      </c>
      <c r="J9" s="14"/>
      <c r="K9" s="24"/>
      <c r="L9" s="27"/>
      <c r="M9" s="27"/>
      <c r="N9" s="118"/>
      <c r="S9" s="240">
        <f>'移動支援(伴わない、合成１)'!S9:T9</f>
        <v>47</v>
      </c>
      <c r="T9" s="240"/>
      <c r="U9" s="14" t="s">
        <v>62</v>
      </c>
      <c r="V9" s="14"/>
      <c r="W9" s="24"/>
      <c r="X9" s="27"/>
      <c r="Y9" s="27"/>
      <c r="Z9" s="112" t="s">
        <v>205</v>
      </c>
      <c r="AA9" s="91"/>
      <c r="AB9" s="91"/>
      <c r="AC9" s="91"/>
      <c r="AD9" s="91"/>
      <c r="AE9" s="91"/>
      <c r="AF9" s="24" t="s">
        <v>1484</v>
      </c>
      <c r="AG9" s="228">
        <v>0.7</v>
      </c>
      <c r="AH9" s="229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26"/>
      <c r="AT9" s="39"/>
      <c r="AU9" s="40"/>
      <c r="AV9" s="116"/>
      <c r="AW9" s="116"/>
      <c r="AX9" s="116"/>
      <c r="AY9" s="116"/>
      <c r="AZ9" s="155"/>
      <c r="BA9" s="116"/>
      <c r="BB9" s="116"/>
      <c r="BC9" s="118"/>
      <c r="BD9" s="177">
        <f>ROUND(ROUND(G9*AG9,0)*(1+$AX$16),0)+(ROUND(ROUND(S9*AG9,0)*(1+$BB$16),0))</f>
        <v>143</v>
      </c>
      <c r="BE9" s="29"/>
      <c r="BF9" s="185">
        <f>$G$9+S9</f>
        <v>153</v>
      </c>
    </row>
    <row r="10" spans="1:58" s="147" customFormat="1" ht="17.100000000000001" customHeight="1" x14ac:dyDescent="0.15">
      <c r="A10" s="7">
        <v>16</v>
      </c>
      <c r="B10" s="8">
        <v>8543</v>
      </c>
      <c r="C10" s="9" t="s">
        <v>699</v>
      </c>
      <c r="D10" s="181"/>
      <c r="E10" s="182"/>
      <c r="F10" s="182"/>
      <c r="G10" s="182"/>
      <c r="H10" s="182"/>
      <c r="I10" s="182"/>
      <c r="J10" s="182"/>
      <c r="K10" s="182"/>
      <c r="L10" s="182"/>
      <c r="M10" s="182"/>
      <c r="N10" s="18"/>
      <c r="O10" s="245" t="s">
        <v>1191</v>
      </c>
      <c r="P10" s="275"/>
      <c r="Q10" s="275"/>
      <c r="R10" s="275"/>
      <c r="S10" s="275"/>
      <c r="T10" s="275"/>
      <c r="U10" s="275"/>
      <c r="V10" s="275"/>
      <c r="W10" s="275"/>
      <c r="X10" s="275"/>
      <c r="Y10" s="52"/>
      <c r="Z10" s="16"/>
      <c r="AA10" s="16"/>
      <c r="AB10" s="16"/>
      <c r="AC10" s="16"/>
      <c r="AD10" s="28"/>
      <c r="AE10" s="28"/>
      <c r="AF10" s="16"/>
      <c r="AG10" s="44"/>
      <c r="AH10" s="45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26"/>
      <c r="AT10" s="39"/>
      <c r="AU10" s="40"/>
      <c r="AV10" s="42"/>
      <c r="AW10" s="37"/>
      <c r="AX10" s="37"/>
      <c r="AY10" s="37"/>
      <c r="AZ10" s="42"/>
      <c r="BA10" s="37"/>
      <c r="BB10" s="37"/>
      <c r="BC10" s="38"/>
      <c r="BD10" s="177">
        <f>ROUND(G9*(1+$AX$16),0)+(ROUND(S12*(1+$BB$16),0))</f>
        <v>270</v>
      </c>
      <c r="BE10" s="29"/>
      <c r="BF10" s="185"/>
    </row>
    <row r="11" spans="1:58" s="147" customFormat="1" ht="17.100000000000001" customHeight="1" x14ac:dyDescent="0.15">
      <c r="A11" s="7">
        <v>16</v>
      </c>
      <c r="B11" s="8">
        <v>8544</v>
      </c>
      <c r="C11" s="9" t="s">
        <v>700</v>
      </c>
      <c r="D11" s="181"/>
      <c r="E11" s="182"/>
      <c r="F11" s="182"/>
      <c r="G11" s="182"/>
      <c r="H11" s="182"/>
      <c r="I11" s="182"/>
      <c r="J11" s="182"/>
      <c r="K11" s="182"/>
      <c r="L11" s="182"/>
      <c r="M11" s="182"/>
      <c r="N11" s="118"/>
      <c r="O11" s="277"/>
      <c r="P11" s="278"/>
      <c r="Q11" s="278"/>
      <c r="R11" s="278"/>
      <c r="S11" s="278"/>
      <c r="T11" s="278"/>
      <c r="U11" s="278"/>
      <c r="V11" s="278"/>
      <c r="W11" s="278"/>
      <c r="X11" s="278"/>
      <c r="Y11" s="48"/>
      <c r="Z11" s="19"/>
      <c r="AA11" s="20"/>
      <c r="AB11" s="20"/>
      <c r="AC11" s="20"/>
      <c r="AD11" s="31"/>
      <c r="AE11" s="31"/>
      <c r="AF11" s="117"/>
      <c r="AG11" s="117"/>
      <c r="AH11" s="122"/>
      <c r="AI11" s="43" t="s">
        <v>1483</v>
      </c>
      <c r="AJ11" s="20"/>
      <c r="AK11" s="20"/>
      <c r="AL11" s="20"/>
      <c r="AM11" s="20"/>
      <c r="AN11" s="20"/>
      <c r="AO11" s="20"/>
      <c r="AP11" s="20"/>
      <c r="AQ11" s="20"/>
      <c r="AR11" s="20"/>
      <c r="AS11" s="22" t="s">
        <v>1484</v>
      </c>
      <c r="AT11" s="228">
        <v>1</v>
      </c>
      <c r="AU11" s="229"/>
      <c r="AV11" s="54"/>
      <c r="AW11" s="27"/>
      <c r="AX11" s="27"/>
      <c r="AY11" s="27"/>
      <c r="AZ11" s="54"/>
      <c r="BA11" s="27"/>
      <c r="BB11" s="27"/>
      <c r="BC11" s="48"/>
      <c r="BD11" s="177">
        <f>ROUND(ROUND(G9*AT11,0)*(1+$AX$16),0)+(ROUND(ROUND(S12*AT11,0)*(1+$BB$16),0))</f>
        <v>270</v>
      </c>
      <c r="BE11" s="29"/>
      <c r="BF11" s="185"/>
    </row>
    <row r="12" spans="1:58" s="147" customFormat="1" ht="17.100000000000001" customHeight="1" x14ac:dyDescent="0.15">
      <c r="A12" s="7">
        <v>16</v>
      </c>
      <c r="B12" s="8">
        <v>8545</v>
      </c>
      <c r="C12" s="9" t="s">
        <v>414</v>
      </c>
      <c r="D12" s="55"/>
      <c r="E12" s="56"/>
      <c r="F12" s="116"/>
      <c r="G12" s="189"/>
      <c r="H12" s="189"/>
      <c r="I12" s="14"/>
      <c r="J12" s="14"/>
      <c r="K12" s="24"/>
      <c r="L12" s="180"/>
      <c r="M12" s="180"/>
      <c r="N12" s="118"/>
      <c r="O12" s="119"/>
      <c r="P12" s="117"/>
      <c r="Q12" s="117"/>
      <c r="R12" s="117"/>
      <c r="S12" s="244">
        <f>'移動支援(伴わない、合成１)'!S12:T12</f>
        <v>91</v>
      </c>
      <c r="T12" s="244"/>
      <c r="U12" s="20" t="s">
        <v>62</v>
      </c>
      <c r="V12" s="20"/>
      <c r="W12" s="22"/>
      <c r="X12" s="59"/>
      <c r="Y12" s="60"/>
      <c r="Z12" s="112" t="s">
        <v>205</v>
      </c>
      <c r="AA12" s="91"/>
      <c r="AB12" s="91"/>
      <c r="AC12" s="91"/>
      <c r="AD12" s="91"/>
      <c r="AE12" s="91"/>
      <c r="AF12" s="24" t="s">
        <v>1484</v>
      </c>
      <c r="AG12" s="291">
        <v>0.7</v>
      </c>
      <c r="AH12" s="292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26"/>
      <c r="AT12" s="39"/>
      <c r="AU12" s="40"/>
      <c r="AV12" s="246" t="s">
        <v>945</v>
      </c>
      <c r="AW12" s="247"/>
      <c r="AX12" s="247"/>
      <c r="AY12" s="247"/>
      <c r="AZ12" s="246" t="s">
        <v>54</v>
      </c>
      <c r="BA12" s="247"/>
      <c r="BB12" s="247"/>
      <c r="BC12" s="248"/>
      <c r="BD12" s="177">
        <f>ROUND(ROUND(G9*AG12,0)*(1+$AX$16),0)+(ROUND(ROUND(S12*AG12,0)*(1+$BB$16),0))</f>
        <v>189</v>
      </c>
      <c r="BE12" s="29"/>
      <c r="BF12" s="185">
        <f t="shared" ref="BF12:BF18" si="0">$G$9+S12</f>
        <v>197</v>
      </c>
    </row>
    <row r="13" spans="1:58" s="147" customFormat="1" ht="17.100000000000001" customHeight="1" x14ac:dyDescent="0.15">
      <c r="A13" s="7">
        <v>16</v>
      </c>
      <c r="B13" s="8">
        <v>8547</v>
      </c>
      <c r="C13" s="9" t="s">
        <v>1574</v>
      </c>
      <c r="D13" s="181"/>
      <c r="E13" s="182"/>
      <c r="F13" s="182"/>
      <c r="G13" s="182"/>
      <c r="H13" s="182"/>
      <c r="I13" s="182"/>
      <c r="J13" s="182"/>
      <c r="K13" s="182"/>
      <c r="L13" s="182"/>
      <c r="M13" s="182"/>
      <c r="N13" s="18"/>
      <c r="O13" s="277" t="s">
        <v>1192</v>
      </c>
      <c r="P13" s="278"/>
      <c r="Q13" s="278"/>
      <c r="R13" s="278"/>
      <c r="S13" s="278"/>
      <c r="T13" s="278"/>
      <c r="U13" s="278"/>
      <c r="V13" s="278"/>
      <c r="W13" s="278"/>
      <c r="X13" s="278"/>
      <c r="Y13" s="38"/>
      <c r="Z13" s="16"/>
      <c r="AA13" s="16"/>
      <c r="AB13" s="16"/>
      <c r="AC13" s="16"/>
      <c r="AD13" s="28"/>
      <c r="AE13" s="28"/>
      <c r="AF13" s="16"/>
      <c r="AG13" s="44"/>
      <c r="AH13" s="45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26"/>
      <c r="AT13" s="39"/>
      <c r="AU13" s="40"/>
      <c r="AV13" s="42"/>
      <c r="AW13" s="37"/>
      <c r="AX13" s="37"/>
      <c r="AY13" s="37"/>
      <c r="AZ13" s="42"/>
      <c r="BA13" s="37"/>
      <c r="BB13" s="37"/>
      <c r="BC13" s="38"/>
      <c r="BD13" s="177">
        <f>ROUND(G9*(1+$AX$16),0)+(ROUND(S15*(1+$BB$16),0))</f>
        <v>333</v>
      </c>
      <c r="BE13" s="29"/>
      <c r="BF13" s="185"/>
    </row>
    <row r="14" spans="1:58" s="147" customFormat="1" ht="17.100000000000001" customHeight="1" x14ac:dyDescent="0.15">
      <c r="A14" s="7">
        <v>16</v>
      </c>
      <c r="B14" s="8">
        <v>8548</v>
      </c>
      <c r="C14" s="9" t="s">
        <v>1575</v>
      </c>
      <c r="D14" s="181"/>
      <c r="E14" s="182"/>
      <c r="F14" s="182"/>
      <c r="G14" s="182"/>
      <c r="H14" s="182"/>
      <c r="I14" s="182"/>
      <c r="J14" s="182"/>
      <c r="K14" s="182"/>
      <c r="L14" s="182"/>
      <c r="M14" s="182"/>
      <c r="N14" s="118"/>
      <c r="O14" s="277"/>
      <c r="P14" s="278"/>
      <c r="Q14" s="278"/>
      <c r="R14" s="278"/>
      <c r="S14" s="278"/>
      <c r="T14" s="278"/>
      <c r="U14" s="278"/>
      <c r="V14" s="278"/>
      <c r="W14" s="278"/>
      <c r="X14" s="278"/>
      <c r="Y14" s="48"/>
      <c r="Z14" s="19"/>
      <c r="AA14" s="20"/>
      <c r="AB14" s="20"/>
      <c r="AC14" s="20"/>
      <c r="AD14" s="31"/>
      <c r="AE14" s="31"/>
      <c r="AF14" s="117"/>
      <c r="AG14" s="117"/>
      <c r="AH14" s="122"/>
      <c r="AI14" s="43" t="s">
        <v>1483</v>
      </c>
      <c r="AJ14" s="20"/>
      <c r="AK14" s="20"/>
      <c r="AL14" s="20"/>
      <c r="AM14" s="20"/>
      <c r="AN14" s="20"/>
      <c r="AO14" s="20"/>
      <c r="AP14" s="20"/>
      <c r="AQ14" s="20"/>
      <c r="AR14" s="20"/>
      <c r="AS14" s="22" t="s">
        <v>1484</v>
      </c>
      <c r="AT14" s="228">
        <v>1</v>
      </c>
      <c r="AU14" s="229"/>
      <c r="AV14" s="54"/>
      <c r="AW14" s="27"/>
      <c r="AX14" s="27"/>
      <c r="AY14" s="27"/>
      <c r="AZ14" s="54"/>
      <c r="BA14" s="27"/>
      <c r="BB14" s="27"/>
      <c r="BC14" s="48"/>
      <c r="BD14" s="177">
        <f>ROUND(ROUND(G9*AT14,0)*(1+$AX$16),0)+(ROUND(ROUND(S15*AT14,0)*(1+$BB$16),0))</f>
        <v>333</v>
      </c>
      <c r="BE14" s="29"/>
      <c r="BF14" s="185"/>
    </row>
    <row r="15" spans="1:58" s="147" customFormat="1" ht="17.100000000000001" customHeight="1" x14ac:dyDescent="0.15">
      <c r="A15" s="7">
        <v>16</v>
      </c>
      <c r="B15" s="8">
        <v>8549</v>
      </c>
      <c r="C15" s="9" t="s">
        <v>1576</v>
      </c>
      <c r="D15" s="55"/>
      <c r="E15" s="56"/>
      <c r="F15" s="116"/>
      <c r="G15" s="189"/>
      <c r="H15" s="189"/>
      <c r="I15" s="14"/>
      <c r="J15" s="14"/>
      <c r="K15" s="24"/>
      <c r="L15" s="180"/>
      <c r="M15" s="180"/>
      <c r="N15" s="118"/>
      <c r="O15" s="116"/>
      <c r="P15" s="116"/>
      <c r="Q15" s="116"/>
      <c r="R15" s="116"/>
      <c r="S15" s="244">
        <f>'移動支援(伴わない、合成１)'!S15:T15</f>
        <v>133</v>
      </c>
      <c r="T15" s="244"/>
      <c r="U15" s="14" t="s">
        <v>62</v>
      </c>
      <c r="V15" s="14"/>
      <c r="W15" s="24"/>
      <c r="X15" s="27"/>
      <c r="Y15" s="48"/>
      <c r="Z15" s="112" t="s">
        <v>205</v>
      </c>
      <c r="AA15" s="91"/>
      <c r="AB15" s="91"/>
      <c r="AC15" s="91"/>
      <c r="AD15" s="91"/>
      <c r="AE15" s="91"/>
      <c r="AF15" s="24" t="s">
        <v>1484</v>
      </c>
      <c r="AG15" s="228">
        <v>0.7</v>
      </c>
      <c r="AH15" s="229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26"/>
      <c r="AT15" s="39"/>
      <c r="AU15" s="40"/>
      <c r="AV15" s="75"/>
      <c r="AW15" s="76"/>
      <c r="AX15" s="76"/>
      <c r="AY15" s="76"/>
      <c r="AZ15" s="75"/>
      <c r="BA15" s="76"/>
      <c r="BB15" s="76"/>
      <c r="BC15" s="77"/>
      <c r="BD15" s="177">
        <f>ROUND(ROUND(G9*AG15,0)*(1+$AX$16),0)+(ROUND(ROUND(S15*AG15,0)*(1+$BB$16),0))</f>
        <v>233</v>
      </c>
      <c r="BE15" s="29"/>
      <c r="BF15" s="185">
        <f t="shared" si="0"/>
        <v>239</v>
      </c>
    </row>
    <row r="16" spans="1:58" s="147" customFormat="1" ht="17.100000000000001" customHeight="1" x14ac:dyDescent="0.15">
      <c r="A16" s="7">
        <v>16</v>
      </c>
      <c r="B16" s="8">
        <v>8550</v>
      </c>
      <c r="C16" s="9" t="s">
        <v>701</v>
      </c>
      <c r="D16" s="55"/>
      <c r="E16" s="56"/>
      <c r="F16" s="56"/>
      <c r="G16" s="56"/>
      <c r="H16" s="192"/>
      <c r="I16" s="192"/>
      <c r="J16" s="192"/>
      <c r="K16" s="14"/>
      <c r="L16" s="14"/>
      <c r="M16" s="14"/>
      <c r="N16" s="18"/>
      <c r="O16" s="245" t="s">
        <v>1193</v>
      </c>
      <c r="P16" s="275"/>
      <c r="Q16" s="275"/>
      <c r="R16" s="275"/>
      <c r="S16" s="275"/>
      <c r="T16" s="275"/>
      <c r="U16" s="275"/>
      <c r="V16" s="275"/>
      <c r="W16" s="275"/>
      <c r="X16" s="275"/>
      <c r="Y16" s="52"/>
      <c r="Z16" s="16"/>
      <c r="AA16" s="16"/>
      <c r="AB16" s="16"/>
      <c r="AC16" s="16"/>
      <c r="AD16" s="28"/>
      <c r="AE16" s="28"/>
      <c r="AF16" s="16"/>
      <c r="AG16" s="44"/>
      <c r="AH16" s="45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26"/>
      <c r="AT16" s="39"/>
      <c r="AU16" s="40"/>
      <c r="AV16" s="75" t="s">
        <v>1546</v>
      </c>
      <c r="AW16" s="51" t="s">
        <v>1484</v>
      </c>
      <c r="AX16" s="219">
        <v>0.25</v>
      </c>
      <c r="AY16" s="219"/>
      <c r="AZ16" s="75" t="s">
        <v>1547</v>
      </c>
      <c r="BA16" s="51" t="s">
        <v>1484</v>
      </c>
      <c r="BB16" s="219">
        <v>0.5</v>
      </c>
      <c r="BC16" s="220"/>
      <c r="BD16" s="177">
        <f>ROUND(G9*(1+$AX$16),0)+(ROUND(S18*(1+$BB$16),0))</f>
        <v>387</v>
      </c>
      <c r="BE16" s="29"/>
      <c r="BF16" s="185"/>
    </row>
    <row r="17" spans="1:59" s="147" customFormat="1" ht="17.100000000000001" customHeight="1" x14ac:dyDescent="0.15">
      <c r="A17" s="7">
        <v>16</v>
      </c>
      <c r="B17" s="8">
        <v>8551</v>
      </c>
      <c r="C17" s="9" t="s">
        <v>702</v>
      </c>
      <c r="D17" s="55"/>
      <c r="E17" s="56"/>
      <c r="F17" s="56"/>
      <c r="G17" s="56"/>
      <c r="H17" s="192"/>
      <c r="I17" s="192"/>
      <c r="J17" s="192"/>
      <c r="K17" s="14"/>
      <c r="L17" s="14"/>
      <c r="M17" s="14"/>
      <c r="N17" s="18"/>
      <c r="O17" s="277"/>
      <c r="P17" s="278"/>
      <c r="Q17" s="278"/>
      <c r="R17" s="278"/>
      <c r="S17" s="278"/>
      <c r="T17" s="278"/>
      <c r="U17" s="278"/>
      <c r="V17" s="278"/>
      <c r="W17" s="278"/>
      <c r="X17" s="278"/>
      <c r="Y17" s="48"/>
      <c r="Z17" s="19"/>
      <c r="AA17" s="20"/>
      <c r="AB17" s="20"/>
      <c r="AC17" s="20"/>
      <c r="AD17" s="31"/>
      <c r="AE17" s="31"/>
      <c r="AF17" s="117"/>
      <c r="AG17" s="117"/>
      <c r="AH17" s="122"/>
      <c r="AI17" s="43" t="s">
        <v>1483</v>
      </c>
      <c r="AJ17" s="20"/>
      <c r="AK17" s="20"/>
      <c r="AL17" s="20"/>
      <c r="AM17" s="20"/>
      <c r="AN17" s="20"/>
      <c r="AO17" s="20"/>
      <c r="AP17" s="20"/>
      <c r="AQ17" s="20"/>
      <c r="AR17" s="20"/>
      <c r="AS17" s="22" t="s">
        <v>1484</v>
      </c>
      <c r="AT17" s="228">
        <v>1</v>
      </c>
      <c r="AU17" s="229"/>
      <c r="AV17" s="75"/>
      <c r="AW17" s="76"/>
      <c r="AX17" s="116"/>
      <c r="AY17" s="24" t="s">
        <v>516</v>
      </c>
      <c r="AZ17" s="75"/>
      <c r="BA17" s="76"/>
      <c r="BB17" s="116"/>
      <c r="BC17" s="47" t="s">
        <v>516</v>
      </c>
      <c r="BD17" s="177">
        <f>ROUND(ROUND(G9*AT17,0)*(1+$AX$16),0)+(ROUND(ROUND(S18*AT17,0)*(1+$BB$16),0))</f>
        <v>387</v>
      </c>
      <c r="BE17" s="29"/>
      <c r="BF17" s="185"/>
    </row>
    <row r="18" spans="1:59" s="147" customFormat="1" ht="17.100000000000001" customHeight="1" x14ac:dyDescent="0.15">
      <c r="A18" s="7">
        <v>16</v>
      </c>
      <c r="B18" s="8">
        <v>8552</v>
      </c>
      <c r="C18" s="9" t="s">
        <v>0</v>
      </c>
      <c r="D18" s="55"/>
      <c r="E18" s="56"/>
      <c r="F18" s="56"/>
      <c r="G18" s="56"/>
      <c r="H18" s="151"/>
      <c r="I18" s="151"/>
      <c r="J18" s="151"/>
      <c r="K18" s="14"/>
      <c r="L18" s="14"/>
      <c r="M18" s="14"/>
      <c r="N18" s="18"/>
      <c r="O18" s="119"/>
      <c r="P18" s="117"/>
      <c r="Q18" s="117"/>
      <c r="R18" s="117"/>
      <c r="S18" s="244">
        <f>'移動支援(伴わない、合成１)'!S18:T18</f>
        <v>169</v>
      </c>
      <c r="T18" s="244"/>
      <c r="U18" s="20" t="s">
        <v>62</v>
      </c>
      <c r="V18" s="20"/>
      <c r="W18" s="22"/>
      <c r="X18" s="59"/>
      <c r="Y18" s="60"/>
      <c r="Z18" s="112" t="s">
        <v>205</v>
      </c>
      <c r="AA18" s="91"/>
      <c r="AB18" s="91"/>
      <c r="AC18" s="91"/>
      <c r="AD18" s="91"/>
      <c r="AE18" s="91"/>
      <c r="AF18" s="24" t="s">
        <v>1484</v>
      </c>
      <c r="AG18" s="291">
        <v>0.7</v>
      </c>
      <c r="AH18" s="292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26"/>
      <c r="AT18" s="39"/>
      <c r="AU18" s="40"/>
      <c r="AV18" s="42"/>
      <c r="AW18" s="37"/>
      <c r="AX18" s="37"/>
      <c r="AY18" s="37"/>
      <c r="AZ18" s="42"/>
      <c r="BA18" s="37"/>
      <c r="BB18" s="37"/>
      <c r="BC18" s="38"/>
      <c r="BD18" s="177">
        <f>ROUND(ROUND(G9*AG18,0)*(1+$AX$16),0)+(ROUND(ROUND(S18*AG18,0)*(1+$BB$16),0))</f>
        <v>270</v>
      </c>
      <c r="BE18" s="29"/>
      <c r="BF18" s="185">
        <f t="shared" si="0"/>
        <v>275</v>
      </c>
      <c r="BG18" s="188"/>
    </row>
    <row r="19" spans="1:59" s="147" customFormat="1" ht="17.100000000000001" customHeight="1" x14ac:dyDescent="0.15">
      <c r="A19" s="7">
        <v>16</v>
      </c>
      <c r="B19" s="8">
        <v>8554</v>
      </c>
      <c r="C19" s="9" t="s">
        <v>1577</v>
      </c>
      <c r="D19" s="215" t="s">
        <v>1190</v>
      </c>
      <c r="E19" s="216"/>
      <c r="F19" s="216"/>
      <c r="G19" s="216"/>
      <c r="H19" s="216"/>
      <c r="I19" s="216"/>
      <c r="J19" s="216"/>
      <c r="K19" s="216"/>
      <c r="L19" s="216"/>
      <c r="M19" s="216"/>
      <c r="N19" s="15"/>
      <c r="O19" s="245" t="s">
        <v>1189</v>
      </c>
      <c r="P19" s="275"/>
      <c r="Q19" s="275"/>
      <c r="R19" s="275"/>
      <c r="S19" s="275"/>
      <c r="T19" s="275"/>
      <c r="U19" s="275"/>
      <c r="V19" s="275"/>
      <c r="W19" s="275"/>
      <c r="X19" s="275"/>
      <c r="Y19" s="52"/>
      <c r="Z19" s="16"/>
      <c r="AA19" s="16"/>
      <c r="AB19" s="16"/>
      <c r="AC19" s="16"/>
      <c r="AD19" s="28"/>
      <c r="AE19" s="28"/>
      <c r="AF19" s="16"/>
      <c r="AG19" s="44"/>
      <c r="AH19" s="45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26"/>
      <c r="AT19" s="39"/>
      <c r="AU19" s="40"/>
      <c r="AV19" s="42"/>
      <c r="AW19" s="37"/>
      <c r="AX19" s="37"/>
      <c r="AY19" s="37"/>
      <c r="AZ19" s="42"/>
      <c r="BA19" s="37"/>
      <c r="BB19" s="37"/>
      <c r="BC19" s="38"/>
      <c r="BD19" s="177">
        <f>ROUND(ROUND(G21*AT20,0)*(1+$AX$16),0)+(ROUND(ROUND(S21*AT20,0)*(1+$BB$16),0))</f>
        <v>257</v>
      </c>
      <c r="BE19" s="29"/>
    </row>
    <row r="20" spans="1:59" s="147" customFormat="1" ht="17.100000000000001" customHeight="1" x14ac:dyDescent="0.15">
      <c r="A20" s="7">
        <v>16</v>
      </c>
      <c r="B20" s="8">
        <v>8555</v>
      </c>
      <c r="C20" s="9" t="s">
        <v>1578</v>
      </c>
      <c r="D20" s="217"/>
      <c r="E20" s="218"/>
      <c r="F20" s="218"/>
      <c r="G20" s="218"/>
      <c r="H20" s="218"/>
      <c r="I20" s="218"/>
      <c r="J20" s="218"/>
      <c r="K20" s="218"/>
      <c r="L20" s="218"/>
      <c r="M20" s="218"/>
      <c r="N20" s="118"/>
      <c r="O20" s="277"/>
      <c r="P20" s="278"/>
      <c r="Q20" s="278"/>
      <c r="R20" s="278"/>
      <c r="S20" s="278"/>
      <c r="T20" s="278"/>
      <c r="U20" s="278"/>
      <c r="V20" s="278"/>
      <c r="W20" s="278"/>
      <c r="X20" s="278"/>
      <c r="Y20" s="48"/>
      <c r="Z20" s="19"/>
      <c r="AA20" s="20"/>
      <c r="AB20" s="20"/>
      <c r="AC20" s="20"/>
      <c r="AD20" s="31"/>
      <c r="AE20" s="31"/>
      <c r="AF20" s="117"/>
      <c r="AG20" s="117"/>
      <c r="AH20" s="122"/>
      <c r="AI20" s="43" t="s">
        <v>1483</v>
      </c>
      <c r="AJ20" s="20"/>
      <c r="AK20" s="20"/>
      <c r="AL20" s="20"/>
      <c r="AM20" s="20"/>
      <c r="AN20" s="20"/>
      <c r="AO20" s="20"/>
      <c r="AP20" s="20"/>
      <c r="AQ20" s="20"/>
      <c r="AR20" s="20"/>
      <c r="AS20" s="22" t="s">
        <v>1484</v>
      </c>
      <c r="AT20" s="228">
        <v>1</v>
      </c>
      <c r="AU20" s="229"/>
      <c r="AV20" s="54"/>
      <c r="AW20" s="27"/>
      <c r="AX20" s="27"/>
      <c r="AY20" s="27"/>
      <c r="AZ20" s="54"/>
      <c r="BA20" s="27"/>
      <c r="BB20" s="27"/>
      <c r="BC20" s="48"/>
      <c r="BD20" s="177">
        <f>ROUND(ROUND(G21*AT20,0)*(1+$AX$16),0)+(ROUND(ROUND(S21*AT20,0)*(1+$BB$16),0))</f>
        <v>257</v>
      </c>
      <c r="BE20" s="29"/>
    </row>
    <row r="21" spans="1:59" s="147" customFormat="1" ht="17.100000000000001" customHeight="1" x14ac:dyDescent="0.15">
      <c r="A21" s="7">
        <v>16</v>
      </c>
      <c r="B21" s="8">
        <v>8556</v>
      </c>
      <c r="C21" s="9" t="s">
        <v>1579</v>
      </c>
      <c r="D21" s="55"/>
      <c r="E21" s="56"/>
      <c r="G21" s="240">
        <f>'移動支援(伴わない、合成１)'!G21:H21</f>
        <v>153</v>
      </c>
      <c r="H21" s="240"/>
      <c r="I21" s="14" t="s">
        <v>62</v>
      </c>
      <c r="J21" s="14"/>
      <c r="K21" s="24"/>
      <c r="L21" s="27"/>
      <c r="M21" s="27"/>
      <c r="N21" s="118"/>
      <c r="S21" s="240">
        <f>'移動支援(伴わない、合成１)'!S21:T21</f>
        <v>44</v>
      </c>
      <c r="T21" s="240"/>
      <c r="U21" s="14" t="s">
        <v>62</v>
      </c>
      <c r="V21" s="14"/>
      <c r="W21" s="24"/>
      <c r="X21" s="27"/>
      <c r="Y21" s="27"/>
      <c r="Z21" s="112" t="s">
        <v>205</v>
      </c>
      <c r="AA21" s="91"/>
      <c r="AB21" s="91"/>
      <c r="AC21" s="91"/>
      <c r="AD21" s="91"/>
      <c r="AE21" s="91"/>
      <c r="AF21" s="24" t="s">
        <v>1484</v>
      </c>
      <c r="AG21" s="228">
        <v>0.7</v>
      </c>
      <c r="AH21" s="229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26"/>
      <c r="AT21" s="39"/>
      <c r="AU21" s="40"/>
      <c r="AV21" s="155"/>
      <c r="AW21" s="116"/>
      <c r="AX21" s="116"/>
      <c r="AY21" s="116"/>
      <c r="AZ21" s="155"/>
      <c r="BA21" s="116"/>
      <c r="BB21" s="116"/>
      <c r="BC21" s="118"/>
      <c r="BD21" s="177">
        <f>ROUND(ROUND(G21*AG21,0)*(1+$AX$16),0)+(ROUND(ROUND(S21*AG21,0)*(1+$BB$16),0))</f>
        <v>181</v>
      </c>
      <c r="BE21" s="29"/>
      <c r="BF21" s="185">
        <f>$G$21+S21</f>
        <v>197</v>
      </c>
    </row>
    <row r="22" spans="1:59" s="147" customFormat="1" ht="17.100000000000001" customHeight="1" x14ac:dyDescent="0.15">
      <c r="A22" s="7">
        <v>16</v>
      </c>
      <c r="B22" s="8">
        <v>8557</v>
      </c>
      <c r="C22" s="9" t="s">
        <v>1580</v>
      </c>
      <c r="D22" s="181"/>
      <c r="E22" s="182"/>
      <c r="F22" s="182"/>
      <c r="G22" s="182"/>
      <c r="H22" s="182"/>
      <c r="I22" s="182"/>
      <c r="J22" s="182"/>
      <c r="K22" s="182"/>
      <c r="L22" s="182"/>
      <c r="M22" s="182"/>
      <c r="N22" s="18"/>
      <c r="O22" s="245" t="s">
        <v>1191</v>
      </c>
      <c r="P22" s="275"/>
      <c r="Q22" s="275"/>
      <c r="R22" s="275"/>
      <c r="S22" s="275"/>
      <c r="T22" s="275"/>
      <c r="U22" s="275"/>
      <c r="V22" s="275"/>
      <c r="W22" s="275"/>
      <c r="X22" s="275"/>
      <c r="Y22" s="52"/>
      <c r="Z22" s="16"/>
      <c r="AA22" s="16"/>
      <c r="AB22" s="16"/>
      <c r="AC22" s="16"/>
      <c r="AD22" s="28"/>
      <c r="AE22" s="28"/>
      <c r="AF22" s="16"/>
      <c r="AG22" s="44"/>
      <c r="AH22" s="45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26"/>
      <c r="AT22" s="39"/>
      <c r="AU22" s="40"/>
      <c r="AV22" s="42"/>
      <c r="AW22" s="37"/>
      <c r="AX22" s="37"/>
      <c r="AY22" s="37"/>
      <c r="AZ22" s="42"/>
      <c r="BA22" s="37"/>
      <c r="BB22" s="37"/>
      <c r="BC22" s="38"/>
      <c r="BD22" s="177">
        <f>ROUND(ROUND(G21*AT23,0)*(1+$AX$16),0)+(ROUND(ROUND(S24*AT23,0)*(1+$BB$16),0))</f>
        <v>320</v>
      </c>
      <c r="BE22" s="29"/>
      <c r="BF22" s="185"/>
    </row>
    <row r="23" spans="1:59" s="147" customFormat="1" ht="17.100000000000001" customHeight="1" x14ac:dyDescent="0.15">
      <c r="A23" s="7">
        <v>16</v>
      </c>
      <c r="B23" s="8">
        <v>8558</v>
      </c>
      <c r="C23" s="9" t="s">
        <v>1581</v>
      </c>
      <c r="D23" s="181"/>
      <c r="E23" s="182"/>
      <c r="F23" s="182"/>
      <c r="G23" s="182"/>
      <c r="H23" s="182"/>
      <c r="I23" s="182"/>
      <c r="J23" s="182"/>
      <c r="K23" s="182"/>
      <c r="L23" s="182"/>
      <c r="M23" s="182"/>
      <c r="N23" s="118"/>
      <c r="O23" s="277"/>
      <c r="P23" s="278"/>
      <c r="Q23" s="278"/>
      <c r="R23" s="278"/>
      <c r="S23" s="278"/>
      <c r="T23" s="278"/>
      <c r="U23" s="278"/>
      <c r="V23" s="278"/>
      <c r="W23" s="278"/>
      <c r="X23" s="278"/>
      <c r="Y23" s="48"/>
      <c r="Z23" s="19"/>
      <c r="AA23" s="20"/>
      <c r="AB23" s="20"/>
      <c r="AC23" s="20"/>
      <c r="AD23" s="31"/>
      <c r="AE23" s="31"/>
      <c r="AF23" s="117"/>
      <c r="AG23" s="117"/>
      <c r="AH23" s="122"/>
      <c r="AI23" s="43" t="s">
        <v>1521</v>
      </c>
      <c r="AJ23" s="20"/>
      <c r="AK23" s="20"/>
      <c r="AL23" s="20"/>
      <c r="AM23" s="20"/>
      <c r="AN23" s="20"/>
      <c r="AO23" s="20"/>
      <c r="AP23" s="20"/>
      <c r="AQ23" s="20"/>
      <c r="AR23" s="20"/>
      <c r="AS23" s="22" t="s">
        <v>1522</v>
      </c>
      <c r="AT23" s="228">
        <v>1</v>
      </c>
      <c r="AU23" s="229"/>
      <c r="AV23" s="54"/>
      <c r="AW23" s="27"/>
      <c r="AX23" s="27"/>
      <c r="AY23" s="27"/>
      <c r="AZ23" s="54"/>
      <c r="BA23" s="27"/>
      <c r="BB23" s="27"/>
      <c r="BC23" s="48"/>
      <c r="BD23" s="177">
        <f>ROUND(ROUND(G21*AT23,0)*(1+$AX$16),0)+(ROUND(ROUND(S24*AT23,0)*(1+$BB$16),0))</f>
        <v>320</v>
      </c>
      <c r="BE23" s="29"/>
      <c r="BF23" s="185"/>
    </row>
    <row r="24" spans="1:59" s="147" customFormat="1" ht="17.100000000000001" customHeight="1" x14ac:dyDescent="0.15">
      <c r="A24" s="7">
        <v>16</v>
      </c>
      <c r="B24" s="8">
        <v>8559</v>
      </c>
      <c r="C24" s="9" t="s">
        <v>1582</v>
      </c>
      <c r="D24" s="55"/>
      <c r="E24" s="56"/>
      <c r="F24" s="116"/>
      <c r="G24" s="189"/>
      <c r="H24" s="189"/>
      <c r="I24" s="14"/>
      <c r="J24" s="14"/>
      <c r="K24" s="24"/>
      <c r="L24" s="180"/>
      <c r="M24" s="180"/>
      <c r="N24" s="118"/>
      <c r="O24" s="119"/>
      <c r="P24" s="117"/>
      <c r="Q24" s="117"/>
      <c r="R24" s="117"/>
      <c r="S24" s="244">
        <f>'移動支援(伴わない、合成１)'!S24:T24</f>
        <v>86</v>
      </c>
      <c r="T24" s="244"/>
      <c r="U24" s="20" t="s">
        <v>62</v>
      </c>
      <c r="V24" s="20"/>
      <c r="W24" s="22"/>
      <c r="X24" s="59"/>
      <c r="Y24" s="60"/>
      <c r="Z24" s="112" t="s">
        <v>205</v>
      </c>
      <c r="AA24" s="91"/>
      <c r="AB24" s="91"/>
      <c r="AC24" s="91"/>
      <c r="AD24" s="91"/>
      <c r="AE24" s="91"/>
      <c r="AF24" s="24" t="s">
        <v>1522</v>
      </c>
      <c r="AG24" s="291">
        <v>0.7</v>
      </c>
      <c r="AH24" s="292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26"/>
      <c r="AT24" s="39"/>
      <c r="AU24" s="40"/>
      <c r="AV24" s="246"/>
      <c r="AW24" s="247"/>
      <c r="AX24" s="247"/>
      <c r="AY24" s="247"/>
      <c r="AZ24" s="246"/>
      <c r="BA24" s="247"/>
      <c r="BB24" s="247"/>
      <c r="BC24" s="248"/>
      <c r="BD24" s="177">
        <f>ROUND(ROUND(G21*AG24,0)*(1+$AX$16),0)+(ROUND(ROUND(S24*AG24,0)*(1+$BB$16),0))</f>
        <v>224</v>
      </c>
      <c r="BE24" s="29"/>
      <c r="BF24" s="185">
        <f t="shared" ref="BF24:BF27" si="1">$G$21+S24</f>
        <v>239</v>
      </c>
    </row>
    <row r="25" spans="1:59" s="147" customFormat="1" ht="17.100000000000001" customHeight="1" x14ac:dyDescent="0.15">
      <c r="A25" s="7">
        <v>16</v>
      </c>
      <c r="B25" s="8">
        <v>8561</v>
      </c>
      <c r="C25" s="9" t="s">
        <v>1583</v>
      </c>
      <c r="D25" s="181"/>
      <c r="E25" s="182"/>
      <c r="F25" s="182"/>
      <c r="G25" s="182"/>
      <c r="H25" s="182"/>
      <c r="I25" s="182"/>
      <c r="J25" s="182"/>
      <c r="K25" s="182"/>
      <c r="L25" s="182"/>
      <c r="M25" s="182"/>
      <c r="N25" s="18"/>
      <c r="O25" s="277" t="s">
        <v>1192</v>
      </c>
      <c r="P25" s="278"/>
      <c r="Q25" s="278"/>
      <c r="R25" s="278"/>
      <c r="S25" s="278"/>
      <c r="T25" s="278"/>
      <c r="U25" s="278"/>
      <c r="V25" s="278"/>
      <c r="W25" s="278"/>
      <c r="X25" s="278"/>
      <c r="Y25" s="38"/>
      <c r="Z25" s="16"/>
      <c r="AA25" s="16"/>
      <c r="AB25" s="16"/>
      <c r="AC25" s="16"/>
      <c r="AD25" s="28"/>
      <c r="AE25" s="28"/>
      <c r="AF25" s="16"/>
      <c r="AG25" s="44"/>
      <c r="AH25" s="45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26"/>
      <c r="AT25" s="39"/>
      <c r="AU25" s="40"/>
      <c r="AV25" s="42"/>
      <c r="AW25" s="37"/>
      <c r="AX25" s="37"/>
      <c r="AY25" s="37"/>
      <c r="AZ25" s="42"/>
      <c r="BA25" s="37"/>
      <c r="BB25" s="37"/>
      <c r="BC25" s="38"/>
      <c r="BD25" s="177">
        <f>ROUND(ROUND(G21*AT26,0)*(1+$AX$16),0)+(ROUND(ROUND(S27*AT26,0)*(1+$BB$16),0))</f>
        <v>374</v>
      </c>
      <c r="BE25" s="29"/>
      <c r="BF25" s="185"/>
    </row>
    <row r="26" spans="1:59" s="147" customFormat="1" ht="17.100000000000001" customHeight="1" x14ac:dyDescent="0.15">
      <c r="A26" s="7">
        <v>16</v>
      </c>
      <c r="B26" s="8">
        <v>8562</v>
      </c>
      <c r="C26" s="9" t="s">
        <v>1584</v>
      </c>
      <c r="D26" s="181"/>
      <c r="E26" s="182"/>
      <c r="F26" s="182"/>
      <c r="G26" s="182"/>
      <c r="H26" s="182"/>
      <c r="I26" s="182"/>
      <c r="J26" s="182"/>
      <c r="K26" s="182"/>
      <c r="L26" s="182"/>
      <c r="M26" s="182"/>
      <c r="N26" s="118"/>
      <c r="O26" s="277"/>
      <c r="P26" s="278"/>
      <c r="Q26" s="278"/>
      <c r="R26" s="278"/>
      <c r="S26" s="278"/>
      <c r="T26" s="278"/>
      <c r="U26" s="278"/>
      <c r="V26" s="278"/>
      <c r="W26" s="278"/>
      <c r="X26" s="278"/>
      <c r="Y26" s="48"/>
      <c r="Z26" s="19"/>
      <c r="AA26" s="20"/>
      <c r="AB26" s="20"/>
      <c r="AC26" s="20"/>
      <c r="AD26" s="31"/>
      <c r="AE26" s="31"/>
      <c r="AF26" s="117"/>
      <c r="AG26" s="117"/>
      <c r="AH26" s="122"/>
      <c r="AI26" s="43" t="s">
        <v>1521</v>
      </c>
      <c r="AJ26" s="20"/>
      <c r="AK26" s="20"/>
      <c r="AL26" s="20"/>
      <c r="AM26" s="20"/>
      <c r="AN26" s="20"/>
      <c r="AO26" s="20"/>
      <c r="AP26" s="20"/>
      <c r="AQ26" s="20"/>
      <c r="AR26" s="20"/>
      <c r="AS26" s="22" t="s">
        <v>1522</v>
      </c>
      <c r="AT26" s="228">
        <v>1</v>
      </c>
      <c r="AU26" s="229"/>
      <c r="AV26" s="54"/>
      <c r="AW26" s="27"/>
      <c r="AX26" s="27"/>
      <c r="AY26" s="27"/>
      <c r="AZ26" s="54"/>
      <c r="BA26" s="27"/>
      <c r="BB26" s="27"/>
      <c r="BC26" s="48"/>
      <c r="BD26" s="177">
        <f>ROUND(ROUND(G21*AT26,0)*(1+$AX$16),0)+(ROUND(ROUND(S27*AT26,0)*(1+$BB$16),0))</f>
        <v>374</v>
      </c>
      <c r="BE26" s="29"/>
      <c r="BF26" s="185"/>
    </row>
    <row r="27" spans="1:59" s="147" customFormat="1" ht="17.100000000000001" customHeight="1" x14ac:dyDescent="0.15">
      <c r="A27" s="7">
        <v>16</v>
      </c>
      <c r="B27" s="8">
        <v>8563</v>
      </c>
      <c r="C27" s="9" t="s">
        <v>1585</v>
      </c>
      <c r="D27" s="55"/>
      <c r="E27" s="56"/>
      <c r="F27" s="116"/>
      <c r="G27" s="190"/>
      <c r="H27" s="190"/>
      <c r="I27" s="14"/>
      <c r="J27" s="14"/>
      <c r="K27" s="24"/>
      <c r="L27" s="180"/>
      <c r="M27" s="180"/>
      <c r="N27" s="118"/>
      <c r="O27" s="116"/>
      <c r="P27" s="116"/>
      <c r="Q27" s="116"/>
      <c r="R27" s="116"/>
      <c r="S27" s="240">
        <f>'移動支援(伴わない、合成１)'!S27:T27</f>
        <v>122</v>
      </c>
      <c r="T27" s="240"/>
      <c r="U27" s="14" t="s">
        <v>62</v>
      </c>
      <c r="V27" s="14"/>
      <c r="W27" s="24"/>
      <c r="X27" s="27"/>
      <c r="Y27" s="48"/>
      <c r="Z27" s="112" t="s">
        <v>205</v>
      </c>
      <c r="AA27" s="91"/>
      <c r="AB27" s="91"/>
      <c r="AC27" s="91"/>
      <c r="AD27" s="91"/>
      <c r="AE27" s="91"/>
      <c r="AF27" s="24" t="s">
        <v>1522</v>
      </c>
      <c r="AG27" s="228">
        <v>0.7</v>
      </c>
      <c r="AH27" s="229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26"/>
      <c r="AT27" s="39"/>
      <c r="AU27" s="40"/>
      <c r="AV27" s="75"/>
      <c r="AW27" s="76"/>
      <c r="AX27" s="76"/>
      <c r="AY27" s="76"/>
      <c r="AZ27" s="75"/>
      <c r="BA27" s="76"/>
      <c r="BB27" s="76"/>
      <c r="BC27" s="77"/>
      <c r="BD27" s="177">
        <f>ROUND(ROUND(G21*AG27,0)*(1+$AX$16),0)+(ROUND(ROUND(S27*AG27,0)*(1+$BB$16),0))</f>
        <v>262</v>
      </c>
      <c r="BE27" s="29"/>
      <c r="BF27" s="185">
        <f t="shared" si="1"/>
        <v>275</v>
      </c>
    </row>
    <row r="28" spans="1:59" s="147" customFormat="1" ht="17.100000000000001" customHeight="1" x14ac:dyDescent="0.15">
      <c r="A28" s="7">
        <v>16</v>
      </c>
      <c r="B28" s="8">
        <v>8564</v>
      </c>
      <c r="C28" s="9" t="s">
        <v>1586</v>
      </c>
      <c r="D28" s="215" t="s">
        <v>1132</v>
      </c>
      <c r="E28" s="216"/>
      <c r="F28" s="216"/>
      <c r="G28" s="216"/>
      <c r="H28" s="216"/>
      <c r="I28" s="216"/>
      <c r="J28" s="216"/>
      <c r="K28" s="216"/>
      <c r="L28" s="216"/>
      <c r="M28" s="216"/>
      <c r="N28" s="15"/>
      <c r="O28" s="245" t="s">
        <v>1189</v>
      </c>
      <c r="P28" s="275"/>
      <c r="Q28" s="275"/>
      <c r="R28" s="275"/>
      <c r="S28" s="275"/>
      <c r="T28" s="275"/>
      <c r="U28" s="275"/>
      <c r="V28" s="275"/>
      <c r="W28" s="275"/>
      <c r="X28" s="275"/>
      <c r="Y28" s="52"/>
      <c r="Z28" s="16"/>
      <c r="AA28" s="16"/>
      <c r="AB28" s="16"/>
      <c r="AC28" s="16"/>
      <c r="AD28" s="28"/>
      <c r="AE28" s="28"/>
      <c r="AF28" s="16"/>
      <c r="AG28" s="44"/>
      <c r="AH28" s="45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26"/>
      <c r="AT28" s="39"/>
      <c r="AU28" s="40"/>
      <c r="AV28" s="42"/>
      <c r="AW28" s="37"/>
      <c r="AX28" s="37"/>
      <c r="AY28" s="37"/>
      <c r="AZ28" s="42"/>
      <c r="BA28" s="37"/>
      <c r="BB28" s="37"/>
      <c r="BC28" s="38"/>
      <c r="BD28" s="177">
        <f>ROUND(ROUND(G30*AT29,0)*(1+$AX$16),0)+(ROUND(ROUND(S30*AT29,0)*(1+$BB$16),0))</f>
        <v>309</v>
      </c>
      <c r="BE28" s="29"/>
      <c r="BF28" s="185"/>
    </row>
    <row r="29" spans="1:59" s="147" customFormat="1" ht="17.100000000000001" customHeight="1" x14ac:dyDescent="0.15">
      <c r="A29" s="7">
        <v>16</v>
      </c>
      <c r="B29" s="8">
        <v>8565</v>
      </c>
      <c r="C29" s="9" t="s">
        <v>1587</v>
      </c>
      <c r="D29" s="217"/>
      <c r="E29" s="218"/>
      <c r="F29" s="218"/>
      <c r="G29" s="218"/>
      <c r="H29" s="218"/>
      <c r="I29" s="218"/>
      <c r="J29" s="218"/>
      <c r="K29" s="218"/>
      <c r="L29" s="218"/>
      <c r="M29" s="218"/>
      <c r="N29" s="118"/>
      <c r="O29" s="277"/>
      <c r="P29" s="278"/>
      <c r="Q29" s="278"/>
      <c r="R29" s="278"/>
      <c r="S29" s="278"/>
      <c r="T29" s="278"/>
      <c r="U29" s="278"/>
      <c r="V29" s="278"/>
      <c r="W29" s="278"/>
      <c r="X29" s="278"/>
      <c r="Y29" s="48"/>
      <c r="Z29" s="19"/>
      <c r="AA29" s="20"/>
      <c r="AB29" s="20"/>
      <c r="AC29" s="20"/>
      <c r="AD29" s="31"/>
      <c r="AE29" s="31"/>
      <c r="AF29" s="117"/>
      <c r="AG29" s="117"/>
      <c r="AH29" s="122"/>
      <c r="AI29" s="43" t="s">
        <v>1521</v>
      </c>
      <c r="AJ29" s="20"/>
      <c r="AK29" s="20"/>
      <c r="AL29" s="20"/>
      <c r="AM29" s="20"/>
      <c r="AN29" s="20"/>
      <c r="AO29" s="20"/>
      <c r="AP29" s="20"/>
      <c r="AQ29" s="20"/>
      <c r="AR29" s="20"/>
      <c r="AS29" s="22" t="s">
        <v>1522</v>
      </c>
      <c r="AT29" s="228">
        <v>1</v>
      </c>
      <c r="AU29" s="229"/>
      <c r="AV29" s="54"/>
      <c r="AW29" s="27"/>
      <c r="AX29" s="27"/>
      <c r="AY29" s="27"/>
      <c r="AZ29" s="54"/>
      <c r="BA29" s="27"/>
      <c r="BB29" s="27"/>
      <c r="BC29" s="48"/>
      <c r="BD29" s="178">
        <f>ROUND(ROUND(G30*AT29,0)*(1+$AX$16),0)+(ROUND(ROUND(S30*AT29,0)*(1+$BB$16),0))</f>
        <v>309</v>
      </c>
      <c r="BE29" s="29"/>
      <c r="BF29" s="185"/>
    </row>
    <row r="30" spans="1:59" s="147" customFormat="1" ht="17.100000000000001" customHeight="1" x14ac:dyDescent="0.15">
      <c r="A30" s="7">
        <v>16</v>
      </c>
      <c r="B30" s="8">
        <v>8566</v>
      </c>
      <c r="C30" s="9" t="s">
        <v>1588</v>
      </c>
      <c r="D30" s="55"/>
      <c r="E30" s="56"/>
      <c r="F30" s="116"/>
      <c r="G30" s="240">
        <f>'移動支援(伴わない、合成１)'!G30:H30</f>
        <v>197</v>
      </c>
      <c r="H30" s="240"/>
      <c r="I30" s="14" t="s">
        <v>62</v>
      </c>
      <c r="J30" s="14"/>
      <c r="K30" s="24"/>
      <c r="L30" s="27"/>
      <c r="M30" s="27"/>
      <c r="N30" s="118"/>
      <c r="O30" s="116"/>
      <c r="P30" s="116"/>
      <c r="Q30" s="116"/>
      <c r="R30" s="116"/>
      <c r="S30" s="240">
        <f>'移動支援(伴わない、合成１)'!S30:T30</f>
        <v>42</v>
      </c>
      <c r="T30" s="240"/>
      <c r="U30" s="14" t="s">
        <v>62</v>
      </c>
      <c r="V30" s="14"/>
      <c r="W30" s="24"/>
      <c r="X30" s="27"/>
      <c r="Y30" s="48"/>
      <c r="Z30" s="113" t="s">
        <v>205</v>
      </c>
      <c r="AA30" s="108"/>
      <c r="AB30" s="108"/>
      <c r="AC30" s="108"/>
      <c r="AD30" s="108"/>
      <c r="AE30" s="108"/>
      <c r="AF30" s="26" t="s">
        <v>1522</v>
      </c>
      <c r="AG30" s="228">
        <v>0.7</v>
      </c>
      <c r="AH30" s="229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26"/>
      <c r="AT30" s="39"/>
      <c r="AU30" s="40"/>
      <c r="AV30" s="42"/>
      <c r="AW30" s="37"/>
      <c r="AX30" s="37"/>
      <c r="AY30" s="37"/>
      <c r="AZ30" s="42"/>
      <c r="BA30" s="37"/>
      <c r="BB30" s="37"/>
      <c r="BC30" s="38"/>
      <c r="BD30" s="178">
        <f>ROUND(ROUND(G30*AG30,0)*(1+$AX$16),0)+(ROUND(ROUND(S30*AG30,0)*(1+$BB$16),0))</f>
        <v>217</v>
      </c>
      <c r="BE30" s="29"/>
      <c r="BF30" s="185">
        <f>$G$30+S30</f>
        <v>239</v>
      </c>
    </row>
    <row r="31" spans="1:59" s="147" customFormat="1" ht="17.100000000000001" customHeight="1" x14ac:dyDescent="0.15">
      <c r="A31" s="7">
        <v>16</v>
      </c>
      <c r="B31" s="8">
        <v>8567</v>
      </c>
      <c r="C31" s="9" t="s">
        <v>703</v>
      </c>
      <c r="D31" s="181"/>
      <c r="E31" s="182"/>
      <c r="F31" s="182"/>
      <c r="G31" s="182"/>
      <c r="H31" s="182"/>
      <c r="I31" s="182"/>
      <c r="J31" s="182"/>
      <c r="K31" s="182"/>
      <c r="L31" s="182"/>
      <c r="M31" s="182"/>
      <c r="N31" s="18"/>
      <c r="O31" s="245" t="s">
        <v>1191</v>
      </c>
      <c r="P31" s="275"/>
      <c r="Q31" s="275"/>
      <c r="R31" s="275"/>
      <c r="S31" s="275"/>
      <c r="T31" s="275"/>
      <c r="U31" s="275"/>
      <c r="V31" s="275"/>
      <c r="W31" s="275"/>
      <c r="X31" s="275"/>
      <c r="Y31" s="52"/>
      <c r="Z31" s="16"/>
      <c r="AA31" s="16"/>
      <c r="AB31" s="16"/>
      <c r="AC31" s="16"/>
      <c r="AD31" s="28"/>
      <c r="AE31" s="28"/>
      <c r="AF31" s="16"/>
      <c r="AG31" s="44"/>
      <c r="AH31" s="45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26"/>
      <c r="AT31" s="39"/>
      <c r="AU31" s="40"/>
      <c r="AV31" s="42"/>
      <c r="AW31" s="37"/>
      <c r="AX31" s="37"/>
      <c r="AY31" s="37"/>
      <c r="AZ31" s="42"/>
      <c r="BA31" s="37"/>
      <c r="BB31" s="37"/>
      <c r="BC31" s="38"/>
      <c r="BD31" s="177">
        <f>ROUND(ROUND(G30*AT32,0)*(1+$AX$16),0)+(ROUND(ROUND(S33*AT32,0)*(1+$BB$16),0))</f>
        <v>363</v>
      </c>
      <c r="BE31" s="29"/>
      <c r="BF31" s="185"/>
    </row>
    <row r="32" spans="1:59" s="147" customFormat="1" ht="17.100000000000001" customHeight="1" x14ac:dyDescent="0.15">
      <c r="A32" s="7">
        <v>16</v>
      </c>
      <c r="B32" s="8">
        <v>8568</v>
      </c>
      <c r="C32" s="9" t="s">
        <v>704</v>
      </c>
      <c r="D32" s="181"/>
      <c r="E32" s="182"/>
      <c r="F32" s="182"/>
      <c r="G32" s="182"/>
      <c r="H32" s="182"/>
      <c r="I32" s="182"/>
      <c r="J32" s="182"/>
      <c r="K32" s="182"/>
      <c r="L32" s="182"/>
      <c r="M32" s="182"/>
      <c r="N32" s="118"/>
      <c r="O32" s="277"/>
      <c r="P32" s="278"/>
      <c r="Q32" s="278"/>
      <c r="R32" s="278"/>
      <c r="S32" s="278"/>
      <c r="T32" s="278"/>
      <c r="U32" s="278"/>
      <c r="V32" s="278"/>
      <c r="W32" s="278"/>
      <c r="X32" s="278"/>
      <c r="Y32" s="48"/>
      <c r="Z32" s="19"/>
      <c r="AA32" s="20"/>
      <c r="AB32" s="20"/>
      <c r="AC32" s="20"/>
      <c r="AD32" s="31"/>
      <c r="AE32" s="31"/>
      <c r="AF32" s="117"/>
      <c r="AG32" s="117"/>
      <c r="AH32" s="122"/>
      <c r="AI32" s="43" t="s">
        <v>1521</v>
      </c>
      <c r="AJ32" s="20"/>
      <c r="AK32" s="20"/>
      <c r="AL32" s="20"/>
      <c r="AM32" s="20"/>
      <c r="AN32" s="20"/>
      <c r="AO32" s="20"/>
      <c r="AP32" s="20"/>
      <c r="AQ32" s="20"/>
      <c r="AR32" s="20"/>
      <c r="AS32" s="22" t="s">
        <v>1522</v>
      </c>
      <c r="AT32" s="228">
        <v>1</v>
      </c>
      <c r="AU32" s="229"/>
      <c r="AV32" s="54"/>
      <c r="AW32" s="27"/>
      <c r="AX32" s="27"/>
      <c r="AY32" s="27"/>
      <c r="AZ32" s="54"/>
      <c r="BA32" s="27"/>
      <c r="BB32" s="27"/>
      <c r="BC32" s="48"/>
      <c r="BD32" s="178">
        <f>ROUND(ROUND(G30*AT32,0)*(1+$AX$16),0)+(ROUND(ROUND(S33*AT32,0)*(1+$BB$16),0))</f>
        <v>363</v>
      </c>
      <c r="BE32" s="29"/>
      <c r="BF32" s="185"/>
    </row>
    <row r="33" spans="1:58" s="147" customFormat="1" ht="17.100000000000001" customHeight="1" x14ac:dyDescent="0.15">
      <c r="A33" s="7">
        <v>16</v>
      </c>
      <c r="B33" s="8">
        <v>8569</v>
      </c>
      <c r="C33" s="9" t="s">
        <v>1</v>
      </c>
      <c r="D33" s="55"/>
      <c r="E33" s="56"/>
      <c r="F33" s="116"/>
      <c r="G33" s="189"/>
      <c r="H33" s="189"/>
      <c r="I33" s="14"/>
      <c r="J33" s="14"/>
      <c r="K33" s="24"/>
      <c r="L33" s="180"/>
      <c r="M33" s="180"/>
      <c r="N33" s="118"/>
      <c r="O33" s="119"/>
      <c r="P33" s="117"/>
      <c r="Q33" s="117"/>
      <c r="R33" s="117"/>
      <c r="S33" s="244">
        <f>'移動支援(伴わない、合成１)'!S33:T33</f>
        <v>78</v>
      </c>
      <c r="T33" s="244"/>
      <c r="U33" s="20" t="s">
        <v>62</v>
      </c>
      <c r="V33" s="20"/>
      <c r="W33" s="22"/>
      <c r="X33" s="59"/>
      <c r="Y33" s="60"/>
      <c r="Z33" s="113" t="s">
        <v>205</v>
      </c>
      <c r="AA33" s="108"/>
      <c r="AB33" s="108"/>
      <c r="AC33" s="108"/>
      <c r="AD33" s="108"/>
      <c r="AE33" s="108"/>
      <c r="AF33" s="26" t="s">
        <v>1522</v>
      </c>
      <c r="AG33" s="228">
        <v>0.7</v>
      </c>
      <c r="AH33" s="229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26"/>
      <c r="AT33" s="39"/>
      <c r="AU33" s="40"/>
      <c r="AV33" s="42"/>
      <c r="AW33" s="37"/>
      <c r="AX33" s="37"/>
      <c r="AY33" s="37"/>
      <c r="AZ33" s="42"/>
      <c r="BA33" s="37"/>
      <c r="BB33" s="37"/>
      <c r="BC33" s="38"/>
      <c r="BD33" s="178">
        <f>ROUND(ROUND(G30*AG33,0)*(1+$AX$16),0)+(ROUND(ROUND(S33*AG33,0)*(1+$BB$16),0))</f>
        <v>256</v>
      </c>
      <c r="BE33" s="29"/>
      <c r="BF33" s="185">
        <f t="shared" ref="BF33" si="2">$G$30+S33</f>
        <v>275</v>
      </c>
    </row>
    <row r="34" spans="1:58" s="147" customFormat="1" ht="17.100000000000001" customHeight="1" x14ac:dyDescent="0.15">
      <c r="A34" s="7">
        <v>16</v>
      </c>
      <c r="B34" s="8">
        <v>8571</v>
      </c>
      <c r="C34" s="9" t="s">
        <v>1589</v>
      </c>
      <c r="D34" s="215" t="s">
        <v>1133</v>
      </c>
      <c r="E34" s="216"/>
      <c r="F34" s="216"/>
      <c r="G34" s="216"/>
      <c r="H34" s="216"/>
      <c r="I34" s="216"/>
      <c r="J34" s="216"/>
      <c r="K34" s="216"/>
      <c r="L34" s="216"/>
      <c r="M34" s="216"/>
      <c r="N34" s="15"/>
      <c r="O34" s="245" t="s">
        <v>1189</v>
      </c>
      <c r="P34" s="275"/>
      <c r="Q34" s="275"/>
      <c r="R34" s="275"/>
      <c r="S34" s="275"/>
      <c r="T34" s="275"/>
      <c r="U34" s="275"/>
      <c r="V34" s="275"/>
      <c r="W34" s="275"/>
      <c r="X34" s="275"/>
      <c r="Y34" s="52"/>
      <c r="Z34" s="16"/>
      <c r="AA34" s="16"/>
      <c r="AB34" s="16"/>
      <c r="AC34" s="16"/>
      <c r="AD34" s="28"/>
      <c r="AE34" s="28"/>
      <c r="AF34" s="16"/>
      <c r="AG34" s="44"/>
      <c r="AH34" s="45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26"/>
      <c r="AT34" s="39"/>
      <c r="AU34" s="40"/>
      <c r="AV34" s="42"/>
      <c r="AW34" s="37"/>
      <c r="AX34" s="37"/>
      <c r="AY34" s="37"/>
      <c r="AZ34" s="42"/>
      <c r="BA34" s="37"/>
      <c r="BB34" s="37"/>
      <c r="BC34" s="38"/>
      <c r="BD34" s="177">
        <f>ROUND(ROUND(G36*AT35,0)*(1+$AX$16),0)+(ROUND(ROUND(S36*AT35,0)*(1+$BB$16),0))</f>
        <v>353</v>
      </c>
      <c r="BE34" s="29"/>
      <c r="BF34" s="185"/>
    </row>
    <row r="35" spans="1:58" s="147" customFormat="1" ht="17.100000000000001" customHeight="1" x14ac:dyDescent="0.15">
      <c r="A35" s="7">
        <v>16</v>
      </c>
      <c r="B35" s="8">
        <v>8572</v>
      </c>
      <c r="C35" s="9" t="s">
        <v>1590</v>
      </c>
      <c r="D35" s="217"/>
      <c r="E35" s="218"/>
      <c r="F35" s="218"/>
      <c r="G35" s="218"/>
      <c r="H35" s="218"/>
      <c r="I35" s="218"/>
      <c r="J35" s="218"/>
      <c r="K35" s="218"/>
      <c r="L35" s="218"/>
      <c r="M35" s="218"/>
      <c r="N35" s="118"/>
      <c r="O35" s="277"/>
      <c r="P35" s="278"/>
      <c r="Q35" s="278"/>
      <c r="R35" s="278"/>
      <c r="S35" s="278"/>
      <c r="T35" s="278"/>
      <c r="U35" s="278"/>
      <c r="V35" s="278"/>
      <c r="W35" s="278"/>
      <c r="X35" s="278"/>
      <c r="Y35" s="48"/>
      <c r="Z35" s="19"/>
      <c r="AA35" s="20"/>
      <c r="AB35" s="20"/>
      <c r="AC35" s="20"/>
      <c r="AD35" s="31"/>
      <c r="AE35" s="31"/>
      <c r="AF35" s="117"/>
      <c r="AG35" s="117"/>
      <c r="AH35" s="122"/>
      <c r="AI35" s="43" t="s">
        <v>1521</v>
      </c>
      <c r="AJ35" s="20"/>
      <c r="AK35" s="20"/>
      <c r="AL35" s="20"/>
      <c r="AM35" s="20"/>
      <c r="AN35" s="20"/>
      <c r="AO35" s="20"/>
      <c r="AP35" s="20"/>
      <c r="AQ35" s="20"/>
      <c r="AR35" s="20"/>
      <c r="AS35" s="22" t="s">
        <v>1522</v>
      </c>
      <c r="AT35" s="228">
        <v>1</v>
      </c>
      <c r="AU35" s="229"/>
      <c r="AV35" s="54"/>
      <c r="AW35" s="27"/>
      <c r="AX35" s="27"/>
      <c r="AY35" s="27"/>
      <c r="AZ35" s="54"/>
      <c r="BA35" s="27"/>
      <c r="BB35" s="27"/>
      <c r="BC35" s="48"/>
      <c r="BD35" s="178">
        <f>ROUND(ROUND(G36*AT35,0)*(1+$AX$16),0)+(ROUND(ROUND(S36*AT35,0)*(1+$BB$16),0))</f>
        <v>353</v>
      </c>
      <c r="BE35" s="29"/>
      <c r="BF35" s="185"/>
    </row>
    <row r="36" spans="1:58" s="147" customFormat="1" ht="17.100000000000001" customHeight="1" x14ac:dyDescent="0.15">
      <c r="A36" s="7">
        <v>16</v>
      </c>
      <c r="B36" s="8">
        <v>8573</v>
      </c>
      <c r="C36" s="9" t="s">
        <v>1591</v>
      </c>
      <c r="D36" s="57"/>
      <c r="E36" s="58"/>
      <c r="F36" s="117"/>
      <c r="G36" s="244">
        <f>'移動支援(伴わない、合成１)'!G36:H36</f>
        <v>239</v>
      </c>
      <c r="H36" s="244"/>
      <c r="I36" s="20" t="s">
        <v>62</v>
      </c>
      <c r="J36" s="20"/>
      <c r="K36" s="22"/>
      <c r="L36" s="59"/>
      <c r="M36" s="59"/>
      <c r="N36" s="122"/>
      <c r="O36" s="119"/>
      <c r="P36" s="117"/>
      <c r="Q36" s="117"/>
      <c r="R36" s="117"/>
      <c r="S36" s="244">
        <f>'移動支援(伴わない、合成１)'!S36:T36</f>
        <v>36</v>
      </c>
      <c r="T36" s="244"/>
      <c r="U36" s="20" t="s">
        <v>62</v>
      </c>
      <c r="V36" s="20"/>
      <c r="W36" s="22"/>
      <c r="X36" s="59"/>
      <c r="Y36" s="60"/>
      <c r="Z36" s="113" t="s">
        <v>205</v>
      </c>
      <c r="AA36" s="108"/>
      <c r="AB36" s="108"/>
      <c r="AC36" s="108"/>
      <c r="AD36" s="108"/>
      <c r="AE36" s="108"/>
      <c r="AF36" s="26" t="s">
        <v>1522</v>
      </c>
      <c r="AG36" s="228">
        <v>0.7</v>
      </c>
      <c r="AH36" s="229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26"/>
      <c r="AT36" s="39"/>
      <c r="AU36" s="40"/>
      <c r="AV36" s="110"/>
      <c r="AW36" s="100"/>
      <c r="AX36" s="100"/>
      <c r="AY36" s="100"/>
      <c r="AZ36" s="110"/>
      <c r="BA36" s="100"/>
      <c r="BB36" s="100"/>
      <c r="BC36" s="101"/>
      <c r="BD36" s="178">
        <f>ROUND(ROUND(G36*AG36,0)*(1+$AX$16),0)+(ROUND(ROUND(S36*AG36,0)*(1+$BB$16),0))</f>
        <v>247</v>
      </c>
      <c r="BE36" s="41"/>
      <c r="BF36" s="185">
        <f t="shared" ref="BF36" si="3">G36+S36</f>
        <v>275</v>
      </c>
    </row>
    <row r="37" spans="1:58" ht="17.100000000000001" customHeight="1" x14ac:dyDescent="0.15">
      <c r="A37" s="1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</row>
    <row r="38" spans="1:58" ht="17.100000000000001" customHeight="1" x14ac:dyDescent="0.15">
      <c r="A38" s="1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</row>
    <row r="39" spans="1:58" ht="17.100000000000001" customHeight="1" x14ac:dyDescent="0.15">
      <c r="A39" s="1"/>
      <c r="B39" s="1" t="s">
        <v>928</v>
      </c>
    </row>
    <row r="40" spans="1:58" s="147" customFormat="1" ht="17.100000000000001" customHeight="1" x14ac:dyDescent="0.15">
      <c r="A40" s="2" t="s">
        <v>1524</v>
      </c>
      <c r="B40" s="143"/>
      <c r="C40" s="11" t="s">
        <v>55</v>
      </c>
      <c r="D40" s="144"/>
      <c r="E40" s="140"/>
      <c r="F40" s="140"/>
      <c r="G40" s="140"/>
      <c r="H40" s="140"/>
      <c r="I40" s="140"/>
      <c r="J40" s="140"/>
      <c r="K40" s="16"/>
      <c r="L40" s="16"/>
      <c r="M40" s="16"/>
      <c r="N40" s="16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6"/>
      <c r="AA40" s="140"/>
      <c r="AB40" s="249" t="s">
        <v>1525</v>
      </c>
      <c r="AC40" s="249"/>
      <c r="AD40" s="249"/>
      <c r="AE40" s="249"/>
      <c r="AF40" s="140"/>
      <c r="AG40" s="145"/>
      <c r="AH40" s="145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3" t="s">
        <v>56</v>
      </c>
      <c r="BE40" s="3" t="s">
        <v>57</v>
      </c>
      <c r="BF40" s="116"/>
    </row>
    <row r="41" spans="1:58" s="147" customFormat="1" ht="17.100000000000001" customHeight="1" x14ac:dyDescent="0.15">
      <c r="A41" s="4" t="s">
        <v>58</v>
      </c>
      <c r="B41" s="5" t="s">
        <v>59</v>
      </c>
      <c r="C41" s="21"/>
      <c r="D41" s="119"/>
      <c r="E41" s="117"/>
      <c r="F41" s="117"/>
      <c r="G41" s="117"/>
      <c r="H41" s="117"/>
      <c r="I41" s="117"/>
      <c r="J41" s="117"/>
      <c r="K41" s="20"/>
      <c r="L41" s="20"/>
      <c r="M41" s="20"/>
      <c r="N41" s="20"/>
      <c r="O41" s="156"/>
      <c r="P41" s="157"/>
      <c r="Q41" s="157"/>
      <c r="R41" s="157"/>
      <c r="S41" s="157"/>
      <c r="T41" s="69" t="s">
        <v>1552</v>
      </c>
      <c r="U41" s="157"/>
      <c r="V41" s="157"/>
      <c r="W41" s="157"/>
      <c r="X41" s="157"/>
      <c r="Y41" s="158"/>
      <c r="Z41" s="20"/>
      <c r="AA41" s="117"/>
      <c r="AB41" s="117"/>
      <c r="AC41" s="117"/>
      <c r="AD41" s="117"/>
      <c r="AE41" s="148"/>
      <c r="AF41" s="117"/>
      <c r="AG41" s="148"/>
      <c r="AH41" s="148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6" t="s">
        <v>60</v>
      </c>
      <c r="BE41" s="6" t="s">
        <v>61</v>
      </c>
      <c r="BF41" s="116"/>
    </row>
    <row r="42" spans="1:58" s="147" customFormat="1" ht="17.100000000000001" customHeight="1" x14ac:dyDescent="0.15">
      <c r="A42" s="7">
        <v>16</v>
      </c>
      <c r="B42" s="8">
        <v>8580</v>
      </c>
      <c r="C42" s="9" t="s">
        <v>1592</v>
      </c>
      <c r="D42" s="301" t="s">
        <v>517</v>
      </c>
      <c r="E42" s="216" t="s">
        <v>195</v>
      </c>
      <c r="F42" s="216"/>
      <c r="G42" s="216"/>
      <c r="H42" s="216"/>
      <c r="I42" s="216"/>
      <c r="J42" s="216"/>
      <c r="K42" s="216"/>
      <c r="L42" s="216"/>
      <c r="M42" s="216"/>
      <c r="N42" s="15"/>
      <c r="O42" s="299" t="s">
        <v>518</v>
      </c>
      <c r="P42" s="245" t="s">
        <v>1189</v>
      </c>
      <c r="Q42" s="275"/>
      <c r="R42" s="275"/>
      <c r="S42" s="275"/>
      <c r="T42" s="275"/>
      <c r="U42" s="275"/>
      <c r="V42" s="275"/>
      <c r="W42" s="275"/>
      <c r="X42" s="275"/>
      <c r="Y42" s="52"/>
      <c r="Z42" s="16"/>
      <c r="AA42" s="16"/>
      <c r="AB42" s="16"/>
      <c r="AC42" s="16"/>
      <c r="AD42" s="28"/>
      <c r="AE42" s="28"/>
      <c r="AF42" s="16"/>
      <c r="AG42" s="44"/>
      <c r="AH42" s="45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26"/>
      <c r="AT42" s="39"/>
      <c r="AU42" s="40"/>
      <c r="AV42" s="53"/>
      <c r="AW42" s="46"/>
      <c r="AX42" s="46"/>
      <c r="AY42" s="46"/>
      <c r="AZ42" s="46"/>
      <c r="BA42" s="46"/>
      <c r="BB42" s="46"/>
      <c r="BC42" s="52"/>
      <c r="BD42" s="177">
        <f>ROUND(S44*(1+$AY$53),0)</f>
        <v>71</v>
      </c>
      <c r="BE42" s="49" t="s">
        <v>1482</v>
      </c>
    </row>
    <row r="43" spans="1:58" s="147" customFormat="1" ht="17.100000000000001" customHeight="1" x14ac:dyDescent="0.15">
      <c r="A43" s="7">
        <v>16</v>
      </c>
      <c r="B43" s="8">
        <v>8581</v>
      </c>
      <c r="C43" s="9" t="s">
        <v>1593</v>
      </c>
      <c r="D43" s="302"/>
      <c r="E43" s="218"/>
      <c r="F43" s="218"/>
      <c r="G43" s="218"/>
      <c r="H43" s="218"/>
      <c r="I43" s="218"/>
      <c r="J43" s="218"/>
      <c r="K43" s="218"/>
      <c r="L43" s="218"/>
      <c r="M43" s="218"/>
      <c r="N43" s="118"/>
      <c r="O43" s="300"/>
      <c r="P43" s="277"/>
      <c r="Q43" s="278"/>
      <c r="R43" s="278"/>
      <c r="S43" s="278"/>
      <c r="T43" s="278"/>
      <c r="U43" s="278"/>
      <c r="V43" s="278"/>
      <c r="W43" s="278"/>
      <c r="X43" s="278"/>
      <c r="Y43" s="48"/>
      <c r="Z43" s="19"/>
      <c r="AA43" s="20"/>
      <c r="AB43" s="20"/>
      <c r="AC43" s="20"/>
      <c r="AD43" s="31"/>
      <c r="AE43" s="31"/>
      <c r="AF43" s="117"/>
      <c r="AG43" s="117"/>
      <c r="AH43" s="122"/>
      <c r="AI43" s="43" t="s">
        <v>1483</v>
      </c>
      <c r="AJ43" s="20"/>
      <c r="AK43" s="20"/>
      <c r="AL43" s="20"/>
      <c r="AM43" s="20"/>
      <c r="AN43" s="20"/>
      <c r="AO43" s="20"/>
      <c r="AP43" s="20"/>
      <c r="AQ43" s="20"/>
      <c r="AR43" s="20"/>
      <c r="AS43" s="22" t="s">
        <v>1484</v>
      </c>
      <c r="AT43" s="228">
        <v>1</v>
      </c>
      <c r="AU43" s="229"/>
      <c r="AV43" s="54"/>
      <c r="AW43" s="27"/>
      <c r="AX43" s="27"/>
      <c r="AY43" s="27"/>
      <c r="AZ43" s="27"/>
      <c r="BA43" s="27"/>
      <c r="BB43" s="27"/>
      <c r="BC43" s="48"/>
      <c r="BD43" s="177">
        <f>ROUND(ROUND(S44*AT43,0)*(1+$AY$53),0)</f>
        <v>71</v>
      </c>
      <c r="BE43" s="29"/>
    </row>
    <row r="44" spans="1:58" s="147" customFormat="1" ht="17.100000000000001" customHeight="1" x14ac:dyDescent="0.15">
      <c r="A44" s="7">
        <v>16</v>
      </c>
      <c r="B44" s="8">
        <v>8582</v>
      </c>
      <c r="C44" s="9" t="s">
        <v>1594</v>
      </c>
      <c r="D44" s="302"/>
      <c r="E44" s="56"/>
      <c r="F44" s="116"/>
      <c r="G44" s="64"/>
      <c r="H44" s="64"/>
      <c r="I44" s="14"/>
      <c r="J44" s="14"/>
      <c r="K44" s="24"/>
      <c r="L44" s="27"/>
      <c r="M44" s="27"/>
      <c r="N44" s="118"/>
      <c r="O44" s="300"/>
      <c r="P44" s="116"/>
      <c r="Q44" s="116"/>
      <c r="R44" s="116"/>
      <c r="S44" s="244">
        <f>S9</f>
        <v>47</v>
      </c>
      <c r="T44" s="244"/>
      <c r="U44" s="14" t="s">
        <v>62</v>
      </c>
      <c r="V44" s="14"/>
      <c r="W44" s="24"/>
      <c r="X44" s="27"/>
      <c r="Y44" s="27"/>
      <c r="Z44" s="112" t="s">
        <v>205</v>
      </c>
      <c r="AA44" s="91"/>
      <c r="AB44" s="91"/>
      <c r="AC44" s="91"/>
      <c r="AD44" s="91"/>
      <c r="AE44" s="91"/>
      <c r="AF44" s="24" t="s">
        <v>1484</v>
      </c>
      <c r="AG44" s="228">
        <v>0.7</v>
      </c>
      <c r="AH44" s="229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26"/>
      <c r="AT44" s="39"/>
      <c r="AU44" s="40"/>
      <c r="AV44" s="42"/>
      <c r="AW44" s="37"/>
      <c r="AX44" s="37"/>
      <c r="AY44" s="37"/>
      <c r="AZ44" s="37"/>
      <c r="BA44" s="37"/>
      <c r="BB44" s="37"/>
      <c r="BC44" s="38"/>
      <c r="BD44" s="177">
        <f>ROUND(ROUND(S44*AG44,0)*(1+$AY$53),0)</f>
        <v>50</v>
      </c>
      <c r="BE44" s="29"/>
    </row>
    <row r="45" spans="1:58" s="147" customFormat="1" ht="17.100000000000001" customHeight="1" x14ac:dyDescent="0.15">
      <c r="A45" s="7">
        <v>16</v>
      </c>
      <c r="B45" s="8">
        <v>8583</v>
      </c>
      <c r="C45" s="9" t="s">
        <v>705</v>
      </c>
      <c r="D45" s="302"/>
      <c r="E45" s="181"/>
      <c r="F45" s="182"/>
      <c r="G45" s="182"/>
      <c r="H45" s="182"/>
      <c r="I45" s="182"/>
      <c r="J45" s="182"/>
      <c r="K45" s="182"/>
      <c r="L45" s="182"/>
      <c r="M45" s="182"/>
      <c r="N45" s="18"/>
      <c r="O45" s="300"/>
      <c r="P45" s="245" t="s">
        <v>1197</v>
      </c>
      <c r="Q45" s="275"/>
      <c r="R45" s="275"/>
      <c r="S45" s="275"/>
      <c r="T45" s="275"/>
      <c r="U45" s="275"/>
      <c r="V45" s="275"/>
      <c r="W45" s="275"/>
      <c r="X45" s="275"/>
      <c r="Y45" s="52"/>
      <c r="Z45" s="16"/>
      <c r="AA45" s="16"/>
      <c r="AB45" s="16"/>
      <c r="AC45" s="16"/>
      <c r="AD45" s="28"/>
      <c r="AE45" s="28"/>
      <c r="AF45" s="16"/>
      <c r="AG45" s="44"/>
      <c r="AH45" s="45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26"/>
      <c r="AT45" s="39"/>
      <c r="AU45" s="40"/>
      <c r="AV45" s="42"/>
      <c r="AW45" s="37"/>
      <c r="AX45" s="37"/>
      <c r="AY45" s="37"/>
      <c r="AZ45" s="37"/>
      <c r="BA45" s="37"/>
      <c r="BB45" s="37"/>
      <c r="BC45" s="38"/>
      <c r="BD45" s="177">
        <f>ROUND(S47*(1+AY53),0)</f>
        <v>137</v>
      </c>
      <c r="BE45" s="29"/>
    </row>
    <row r="46" spans="1:58" s="147" customFormat="1" ht="17.100000000000001" customHeight="1" x14ac:dyDescent="0.15">
      <c r="A46" s="7">
        <v>16</v>
      </c>
      <c r="B46" s="8">
        <v>8584</v>
      </c>
      <c r="C46" s="9" t="s">
        <v>706</v>
      </c>
      <c r="D46" s="302"/>
      <c r="E46" s="181"/>
      <c r="F46" s="182"/>
      <c r="G46" s="182"/>
      <c r="H46" s="182"/>
      <c r="I46" s="182"/>
      <c r="J46" s="182"/>
      <c r="K46" s="182"/>
      <c r="L46" s="182"/>
      <c r="M46" s="182"/>
      <c r="N46" s="118"/>
      <c r="O46" s="300"/>
      <c r="P46" s="277"/>
      <c r="Q46" s="278"/>
      <c r="R46" s="278"/>
      <c r="S46" s="278"/>
      <c r="T46" s="278"/>
      <c r="U46" s="278"/>
      <c r="V46" s="278"/>
      <c r="W46" s="278"/>
      <c r="X46" s="278"/>
      <c r="Y46" s="48"/>
      <c r="Z46" s="19"/>
      <c r="AA46" s="20"/>
      <c r="AB46" s="20"/>
      <c r="AC46" s="20"/>
      <c r="AD46" s="31"/>
      <c r="AE46" s="31"/>
      <c r="AF46" s="117"/>
      <c r="AG46" s="117"/>
      <c r="AH46" s="122"/>
      <c r="AI46" s="43" t="s">
        <v>1483</v>
      </c>
      <c r="AJ46" s="20"/>
      <c r="AK46" s="20"/>
      <c r="AL46" s="20"/>
      <c r="AM46" s="20"/>
      <c r="AN46" s="20"/>
      <c r="AO46" s="20"/>
      <c r="AP46" s="20"/>
      <c r="AQ46" s="20"/>
      <c r="AR46" s="20"/>
      <c r="AS46" s="22" t="s">
        <v>1484</v>
      </c>
      <c r="AT46" s="228">
        <v>1</v>
      </c>
      <c r="AU46" s="229"/>
      <c r="AV46" s="54"/>
      <c r="AW46" s="27"/>
      <c r="AX46" s="27"/>
      <c r="AY46" s="27"/>
      <c r="AZ46" s="27"/>
      <c r="BA46" s="27"/>
      <c r="BB46" s="27"/>
      <c r="BC46" s="48"/>
      <c r="BD46" s="177">
        <f>ROUND(ROUND(S47*AT46,0)*(1+AY53),0)</f>
        <v>137</v>
      </c>
      <c r="BE46" s="29"/>
    </row>
    <row r="47" spans="1:58" s="147" customFormat="1" ht="17.100000000000001" customHeight="1" x14ac:dyDescent="0.15">
      <c r="A47" s="7">
        <v>16</v>
      </c>
      <c r="B47" s="8">
        <v>8585</v>
      </c>
      <c r="C47" s="9" t="s">
        <v>2</v>
      </c>
      <c r="D47" s="302"/>
      <c r="E47" s="55"/>
      <c r="F47" s="116"/>
      <c r="G47" s="64"/>
      <c r="H47" s="64"/>
      <c r="I47" s="14"/>
      <c r="J47" s="14"/>
      <c r="K47" s="24"/>
      <c r="L47" s="180"/>
      <c r="M47" s="180"/>
      <c r="N47" s="118"/>
      <c r="O47" s="300"/>
      <c r="P47" s="116"/>
      <c r="Q47" s="116"/>
      <c r="R47" s="116"/>
      <c r="S47" s="240">
        <f>$S$12</f>
        <v>91</v>
      </c>
      <c r="T47" s="240"/>
      <c r="U47" s="14" t="s">
        <v>62</v>
      </c>
      <c r="V47" s="14"/>
      <c r="W47" s="24"/>
      <c r="X47" s="27"/>
      <c r="Y47" s="27"/>
      <c r="Z47" s="112" t="s">
        <v>205</v>
      </c>
      <c r="AA47" s="91"/>
      <c r="AB47" s="91"/>
      <c r="AC47" s="91"/>
      <c r="AD47" s="91"/>
      <c r="AE47" s="91"/>
      <c r="AF47" s="24" t="s">
        <v>1484</v>
      </c>
      <c r="AG47" s="291">
        <v>0.7</v>
      </c>
      <c r="AH47" s="292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26"/>
      <c r="AT47" s="39"/>
      <c r="AU47" s="40"/>
      <c r="AV47" s="42"/>
      <c r="AW47" s="37"/>
      <c r="AX47" s="37"/>
      <c r="AY47" s="37"/>
      <c r="AZ47" s="37"/>
      <c r="BA47" s="37"/>
      <c r="BB47" s="37"/>
      <c r="BC47" s="38"/>
      <c r="BD47" s="177">
        <f>ROUND(ROUND(S47*AG47,0)*(1+AY53),0)</f>
        <v>96</v>
      </c>
      <c r="BE47" s="29"/>
    </row>
    <row r="48" spans="1:58" s="147" customFormat="1" ht="17.100000000000001" customHeight="1" x14ac:dyDescent="0.15">
      <c r="A48" s="7">
        <v>16</v>
      </c>
      <c r="B48" s="8">
        <v>8587</v>
      </c>
      <c r="C48" s="9" t="s">
        <v>1595</v>
      </c>
      <c r="D48" s="302"/>
      <c r="E48" s="181"/>
      <c r="F48" s="182"/>
      <c r="G48" s="182"/>
      <c r="H48" s="182"/>
      <c r="I48" s="182"/>
      <c r="J48" s="182"/>
      <c r="K48" s="182"/>
      <c r="L48" s="182"/>
      <c r="M48" s="182"/>
      <c r="N48" s="18"/>
      <c r="O48" s="300"/>
      <c r="P48" s="245" t="s">
        <v>1192</v>
      </c>
      <c r="Q48" s="275"/>
      <c r="R48" s="275"/>
      <c r="S48" s="275"/>
      <c r="T48" s="275"/>
      <c r="U48" s="275"/>
      <c r="V48" s="275"/>
      <c r="W48" s="275"/>
      <c r="X48" s="275"/>
      <c r="Y48" s="52"/>
      <c r="Z48" s="16"/>
      <c r="AA48" s="16"/>
      <c r="AB48" s="16"/>
      <c r="AC48" s="16"/>
      <c r="AD48" s="28"/>
      <c r="AE48" s="28"/>
      <c r="AF48" s="16"/>
      <c r="AG48" s="44"/>
      <c r="AH48" s="45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26"/>
      <c r="AT48" s="39"/>
      <c r="AU48" s="40"/>
      <c r="AV48" s="42"/>
      <c r="AW48" s="37"/>
      <c r="AX48" s="37"/>
      <c r="AY48" s="37"/>
      <c r="AZ48" s="37"/>
      <c r="BA48" s="37"/>
      <c r="BB48" s="37"/>
      <c r="BC48" s="38"/>
      <c r="BD48" s="177">
        <f>ROUND(S50*(1+AY53),0)</f>
        <v>200</v>
      </c>
      <c r="BE48" s="29"/>
    </row>
    <row r="49" spans="1:57" s="147" customFormat="1" ht="17.100000000000001" customHeight="1" x14ac:dyDescent="0.15">
      <c r="A49" s="7">
        <v>16</v>
      </c>
      <c r="B49" s="8">
        <v>8588</v>
      </c>
      <c r="C49" s="9" t="s">
        <v>1596</v>
      </c>
      <c r="D49" s="302"/>
      <c r="E49" s="181"/>
      <c r="F49" s="182"/>
      <c r="G49" s="182"/>
      <c r="H49" s="182"/>
      <c r="I49" s="182"/>
      <c r="J49" s="182"/>
      <c r="K49" s="182"/>
      <c r="L49" s="182"/>
      <c r="M49" s="182"/>
      <c r="N49" s="118"/>
      <c r="O49" s="300"/>
      <c r="P49" s="277"/>
      <c r="Q49" s="278"/>
      <c r="R49" s="278"/>
      <c r="S49" s="278"/>
      <c r="T49" s="278"/>
      <c r="U49" s="278"/>
      <c r="V49" s="278"/>
      <c r="W49" s="278"/>
      <c r="X49" s="278"/>
      <c r="Y49" s="48"/>
      <c r="Z49" s="19"/>
      <c r="AA49" s="20"/>
      <c r="AB49" s="20"/>
      <c r="AC49" s="20"/>
      <c r="AD49" s="31"/>
      <c r="AE49" s="31"/>
      <c r="AF49" s="117"/>
      <c r="AG49" s="117"/>
      <c r="AH49" s="122"/>
      <c r="AI49" s="43" t="s">
        <v>1483</v>
      </c>
      <c r="AJ49" s="20"/>
      <c r="AK49" s="20"/>
      <c r="AL49" s="20"/>
      <c r="AM49" s="20"/>
      <c r="AN49" s="20"/>
      <c r="AO49" s="20"/>
      <c r="AP49" s="20"/>
      <c r="AQ49" s="20"/>
      <c r="AR49" s="20"/>
      <c r="AS49" s="22" t="s">
        <v>1484</v>
      </c>
      <c r="AT49" s="228">
        <v>1</v>
      </c>
      <c r="AU49" s="229"/>
      <c r="AV49" s="54"/>
      <c r="AW49" s="27"/>
      <c r="AX49" s="27"/>
      <c r="AY49" s="27"/>
      <c r="AZ49" s="27"/>
      <c r="BA49" s="27"/>
      <c r="BB49" s="27"/>
      <c r="BC49" s="48"/>
      <c r="BD49" s="177">
        <f>ROUND(ROUND(S50*AT49,0)*(1+AY53),0)</f>
        <v>200</v>
      </c>
      <c r="BE49" s="29"/>
    </row>
    <row r="50" spans="1:57" s="147" customFormat="1" ht="17.100000000000001" customHeight="1" x14ac:dyDescent="0.15">
      <c r="A50" s="7">
        <v>16</v>
      </c>
      <c r="B50" s="8">
        <v>8589</v>
      </c>
      <c r="C50" s="9" t="s">
        <v>1597</v>
      </c>
      <c r="D50" s="302"/>
      <c r="E50" s="56"/>
      <c r="F50" s="116"/>
      <c r="G50" s="64"/>
      <c r="H50" s="64"/>
      <c r="I50" s="14"/>
      <c r="J50" s="14"/>
      <c r="K50" s="24"/>
      <c r="L50" s="180"/>
      <c r="M50" s="180"/>
      <c r="N50" s="118"/>
      <c r="O50" s="300"/>
      <c r="P50" s="116"/>
      <c r="Q50" s="116"/>
      <c r="R50" s="116"/>
      <c r="S50" s="244">
        <f>$S$15</f>
        <v>133</v>
      </c>
      <c r="T50" s="244"/>
      <c r="U50" s="14" t="s">
        <v>62</v>
      </c>
      <c r="V50" s="14"/>
      <c r="W50" s="24"/>
      <c r="X50" s="27"/>
      <c r="Y50" s="27"/>
      <c r="Z50" s="112" t="s">
        <v>205</v>
      </c>
      <c r="AA50" s="91"/>
      <c r="AB50" s="91"/>
      <c r="AC50" s="91"/>
      <c r="AD50" s="91"/>
      <c r="AE50" s="91"/>
      <c r="AF50" s="24" t="s">
        <v>1484</v>
      </c>
      <c r="AG50" s="228">
        <v>0.7</v>
      </c>
      <c r="AH50" s="229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26"/>
      <c r="AT50" s="39"/>
      <c r="AU50" s="40"/>
      <c r="AV50" s="42"/>
      <c r="AW50" s="37"/>
      <c r="AX50" s="37"/>
      <c r="AY50" s="37"/>
      <c r="AZ50" s="37"/>
      <c r="BA50" s="37"/>
      <c r="BB50" s="37"/>
      <c r="BC50" s="38"/>
      <c r="BD50" s="177">
        <f>ROUND(ROUND(S50*AG50,0)*(1+AY53),0)</f>
        <v>140</v>
      </c>
      <c r="BE50" s="29"/>
    </row>
    <row r="51" spans="1:57" s="147" customFormat="1" ht="17.100000000000001" customHeight="1" x14ac:dyDescent="0.15">
      <c r="A51" s="7">
        <v>16</v>
      </c>
      <c r="B51" s="8">
        <v>8590</v>
      </c>
      <c r="C51" s="9" t="s">
        <v>707</v>
      </c>
      <c r="D51" s="302"/>
      <c r="E51" s="56"/>
      <c r="F51" s="56"/>
      <c r="G51" s="56"/>
      <c r="H51" s="151"/>
      <c r="I51" s="151"/>
      <c r="J51" s="151"/>
      <c r="K51" s="14"/>
      <c r="L51" s="14"/>
      <c r="M51" s="14"/>
      <c r="N51" s="18"/>
      <c r="O51" s="300"/>
      <c r="P51" s="245" t="s">
        <v>1193</v>
      </c>
      <c r="Q51" s="275"/>
      <c r="R51" s="275"/>
      <c r="S51" s="275"/>
      <c r="T51" s="275"/>
      <c r="U51" s="275"/>
      <c r="V51" s="275"/>
      <c r="W51" s="275"/>
      <c r="X51" s="275"/>
      <c r="Y51" s="52"/>
      <c r="Z51" s="16"/>
      <c r="AA51" s="16"/>
      <c r="AB51" s="16"/>
      <c r="AC51" s="16"/>
      <c r="AD51" s="28"/>
      <c r="AE51" s="28"/>
      <c r="AF51" s="16"/>
      <c r="AG51" s="44"/>
      <c r="AH51" s="45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26"/>
      <c r="AT51" s="39"/>
      <c r="AU51" s="40"/>
      <c r="AV51" s="42"/>
      <c r="AW51" s="247" t="s">
        <v>54</v>
      </c>
      <c r="AX51" s="247"/>
      <c r="AY51" s="247"/>
      <c r="AZ51" s="247"/>
      <c r="BA51" s="37"/>
      <c r="BB51" s="37"/>
      <c r="BC51" s="38"/>
      <c r="BD51" s="177">
        <f>ROUND(S53*(1+AY53),0)</f>
        <v>254</v>
      </c>
      <c r="BE51" s="29"/>
    </row>
    <row r="52" spans="1:57" s="147" customFormat="1" ht="17.100000000000001" customHeight="1" x14ac:dyDescent="0.15">
      <c r="A52" s="7">
        <v>16</v>
      </c>
      <c r="B52" s="8">
        <v>8591</v>
      </c>
      <c r="C52" s="9" t="s">
        <v>708</v>
      </c>
      <c r="D52" s="302"/>
      <c r="E52" s="56"/>
      <c r="F52" s="56"/>
      <c r="G52" s="56"/>
      <c r="H52" s="151"/>
      <c r="I52" s="151"/>
      <c r="J52" s="151"/>
      <c r="K52" s="14"/>
      <c r="L52" s="14"/>
      <c r="M52" s="14"/>
      <c r="N52" s="18"/>
      <c r="O52" s="300"/>
      <c r="P52" s="277"/>
      <c r="Q52" s="278"/>
      <c r="R52" s="278"/>
      <c r="S52" s="278"/>
      <c r="T52" s="278"/>
      <c r="U52" s="278"/>
      <c r="V52" s="278"/>
      <c r="W52" s="278"/>
      <c r="X52" s="278"/>
      <c r="Y52" s="48"/>
      <c r="Z52" s="19"/>
      <c r="AA52" s="20"/>
      <c r="AB52" s="20"/>
      <c r="AC52" s="20"/>
      <c r="AD52" s="31"/>
      <c r="AE52" s="31"/>
      <c r="AF52" s="117"/>
      <c r="AG52" s="117"/>
      <c r="AH52" s="122"/>
      <c r="AI52" s="43" t="s">
        <v>1483</v>
      </c>
      <c r="AJ52" s="20"/>
      <c r="AK52" s="20"/>
      <c r="AL52" s="20"/>
      <c r="AM52" s="20"/>
      <c r="AN52" s="20"/>
      <c r="AO52" s="20"/>
      <c r="AP52" s="20"/>
      <c r="AQ52" s="20"/>
      <c r="AR52" s="20"/>
      <c r="AS52" s="22" t="s">
        <v>1484</v>
      </c>
      <c r="AT52" s="228">
        <v>1</v>
      </c>
      <c r="AU52" s="229"/>
      <c r="AV52" s="54"/>
      <c r="AW52" s="247"/>
      <c r="AX52" s="247"/>
      <c r="AY52" s="247"/>
      <c r="AZ52" s="247"/>
      <c r="BA52" s="27"/>
      <c r="BB52" s="27"/>
      <c r="BC52" s="48"/>
      <c r="BD52" s="177">
        <f>ROUND(ROUND(S53*AT52,0)*(1+AY53),0)</f>
        <v>254</v>
      </c>
      <c r="BE52" s="29"/>
    </row>
    <row r="53" spans="1:57" s="147" customFormat="1" ht="17.100000000000001" customHeight="1" x14ac:dyDescent="0.15">
      <c r="A53" s="7">
        <v>16</v>
      </c>
      <c r="B53" s="8">
        <v>8592</v>
      </c>
      <c r="C53" s="9" t="s">
        <v>3</v>
      </c>
      <c r="D53" s="302"/>
      <c r="E53" s="56"/>
      <c r="F53" s="56"/>
      <c r="G53" s="56"/>
      <c r="H53" s="151"/>
      <c r="I53" s="151"/>
      <c r="J53" s="151"/>
      <c r="K53" s="14"/>
      <c r="L53" s="14"/>
      <c r="M53" s="14"/>
      <c r="N53" s="18"/>
      <c r="O53" s="300"/>
      <c r="P53" s="116"/>
      <c r="Q53" s="116"/>
      <c r="R53" s="116"/>
      <c r="S53" s="240">
        <f>$S$18</f>
        <v>169</v>
      </c>
      <c r="T53" s="240"/>
      <c r="U53" s="14" t="s">
        <v>62</v>
      </c>
      <c r="V53" s="14"/>
      <c r="W53" s="24"/>
      <c r="X53" s="27"/>
      <c r="Y53" s="27"/>
      <c r="Z53" s="112" t="s">
        <v>205</v>
      </c>
      <c r="AA53" s="91"/>
      <c r="AB53" s="91"/>
      <c r="AC53" s="91"/>
      <c r="AD53" s="91"/>
      <c r="AE53" s="91"/>
      <c r="AF53" s="24" t="s">
        <v>1484</v>
      </c>
      <c r="AG53" s="291">
        <v>0.7</v>
      </c>
      <c r="AH53" s="292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26"/>
      <c r="AT53" s="39"/>
      <c r="AU53" s="40"/>
      <c r="AV53" s="42"/>
      <c r="AW53" s="76" t="s">
        <v>1546</v>
      </c>
      <c r="AX53" s="51" t="s">
        <v>1484</v>
      </c>
      <c r="AY53" s="219">
        <v>0.5</v>
      </c>
      <c r="AZ53" s="219"/>
      <c r="BA53" s="37"/>
      <c r="BB53" s="37"/>
      <c r="BC53" s="38"/>
      <c r="BD53" s="177">
        <f>ROUND(ROUND(S53*AG53,0)*(1+AY53),0)</f>
        <v>177</v>
      </c>
      <c r="BE53" s="29"/>
    </row>
    <row r="54" spans="1:57" s="147" customFormat="1" ht="17.100000000000001" customHeight="1" x14ac:dyDescent="0.15">
      <c r="A54" s="7">
        <v>16</v>
      </c>
      <c r="B54" s="8">
        <v>8594</v>
      </c>
      <c r="C54" s="9" t="s">
        <v>1598</v>
      </c>
      <c r="D54" s="302"/>
      <c r="E54" s="216" t="s">
        <v>1194</v>
      </c>
      <c r="F54" s="216"/>
      <c r="G54" s="216"/>
      <c r="H54" s="216"/>
      <c r="I54" s="216"/>
      <c r="J54" s="216"/>
      <c r="K54" s="216"/>
      <c r="L54" s="216"/>
      <c r="M54" s="216"/>
      <c r="N54" s="15"/>
      <c r="O54" s="300"/>
      <c r="P54" s="245" t="s">
        <v>1189</v>
      </c>
      <c r="Q54" s="275"/>
      <c r="R54" s="275"/>
      <c r="S54" s="275"/>
      <c r="T54" s="275"/>
      <c r="U54" s="275"/>
      <c r="V54" s="275"/>
      <c r="W54" s="275"/>
      <c r="X54" s="275"/>
      <c r="Y54" s="52"/>
      <c r="Z54" s="16"/>
      <c r="AA54" s="16"/>
      <c r="AB54" s="16"/>
      <c r="AC54" s="16"/>
      <c r="AD54" s="28"/>
      <c r="AE54" s="28"/>
      <c r="AF54" s="16"/>
      <c r="AG54" s="44"/>
      <c r="AH54" s="45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26"/>
      <c r="AT54" s="39"/>
      <c r="AU54" s="40"/>
      <c r="AV54" s="42"/>
      <c r="AW54" s="37"/>
      <c r="AX54" s="37"/>
      <c r="AY54" s="37"/>
      <c r="AZ54" s="37"/>
      <c r="BA54" s="37"/>
      <c r="BB54" s="37"/>
      <c r="BC54" s="38"/>
      <c r="BD54" s="177">
        <f>ROUND(S56*(1+$AY$53),0)</f>
        <v>66</v>
      </c>
      <c r="BE54" s="29"/>
    </row>
    <row r="55" spans="1:57" s="147" customFormat="1" ht="17.100000000000001" customHeight="1" x14ac:dyDescent="0.15">
      <c r="A55" s="7">
        <v>16</v>
      </c>
      <c r="B55" s="8">
        <v>8595</v>
      </c>
      <c r="C55" s="9" t="s">
        <v>1599</v>
      </c>
      <c r="D55" s="302"/>
      <c r="E55" s="218"/>
      <c r="F55" s="218"/>
      <c r="G55" s="218"/>
      <c r="H55" s="218"/>
      <c r="I55" s="218"/>
      <c r="J55" s="218"/>
      <c r="K55" s="218"/>
      <c r="L55" s="218"/>
      <c r="M55" s="218"/>
      <c r="N55" s="118"/>
      <c r="O55" s="300"/>
      <c r="P55" s="277"/>
      <c r="Q55" s="278"/>
      <c r="R55" s="278"/>
      <c r="S55" s="278"/>
      <c r="T55" s="278"/>
      <c r="U55" s="278"/>
      <c r="V55" s="278"/>
      <c r="W55" s="278"/>
      <c r="X55" s="278"/>
      <c r="Y55" s="48"/>
      <c r="Z55" s="19"/>
      <c r="AA55" s="20"/>
      <c r="AB55" s="20"/>
      <c r="AC55" s="20"/>
      <c r="AD55" s="31"/>
      <c r="AE55" s="31"/>
      <c r="AF55" s="117"/>
      <c r="AG55" s="117"/>
      <c r="AH55" s="122"/>
      <c r="AI55" s="43" t="s">
        <v>1521</v>
      </c>
      <c r="AJ55" s="20"/>
      <c r="AK55" s="20"/>
      <c r="AL55" s="20"/>
      <c r="AM55" s="20"/>
      <c r="AN55" s="20"/>
      <c r="AO55" s="20"/>
      <c r="AP55" s="20"/>
      <c r="AQ55" s="20"/>
      <c r="AR55" s="20"/>
      <c r="AS55" s="22" t="s">
        <v>1522</v>
      </c>
      <c r="AT55" s="228">
        <v>1</v>
      </c>
      <c r="AU55" s="229"/>
      <c r="AV55" s="54"/>
      <c r="AW55" s="27"/>
      <c r="AX55" s="27"/>
      <c r="AY55" s="27"/>
      <c r="AZ55" s="27"/>
      <c r="BA55" s="27"/>
      <c r="BB55" s="27"/>
      <c r="BC55" s="48"/>
      <c r="BD55" s="177">
        <f>ROUND(ROUND(S56*AT55,0)*(1+$AY$53),0)</f>
        <v>66</v>
      </c>
      <c r="BE55" s="29"/>
    </row>
    <row r="56" spans="1:57" s="147" customFormat="1" ht="17.100000000000001" customHeight="1" x14ac:dyDescent="0.15">
      <c r="A56" s="7">
        <v>16</v>
      </c>
      <c r="B56" s="8">
        <v>8596</v>
      </c>
      <c r="C56" s="9" t="s">
        <v>1600</v>
      </c>
      <c r="D56" s="302"/>
      <c r="E56" s="56"/>
      <c r="F56" s="116"/>
      <c r="G56" s="64"/>
      <c r="H56" s="64"/>
      <c r="I56" s="14"/>
      <c r="J56" s="14"/>
      <c r="K56" s="24"/>
      <c r="L56" s="27"/>
      <c r="M56" s="27"/>
      <c r="N56" s="118"/>
      <c r="O56" s="300"/>
      <c r="P56" s="116"/>
      <c r="Q56" s="116"/>
      <c r="R56" s="116"/>
      <c r="S56" s="244">
        <f>$S$21</f>
        <v>44</v>
      </c>
      <c r="T56" s="244"/>
      <c r="U56" s="14" t="s">
        <v>62</v>
      </c>
      <c r="V56" s="14"/>
      <c r="W56" s="24"/>
      <c r="X56" s="27"/>
      <c r="Y56" s="27"/>
      <c r="Z56" s="112" t="s">
        <v>205</v>
      </c>
      <c r="AA56" s="91"/>
      <c r="AB56" s="91"/>
      <c r="AC56" s="91"/>
      <c r="AD56" s="91"/>
      <c r="AE56" s="91"/>
      <c r="AF56" s="24" t="s">
        <v>1522</v>
      </c>
      <c r="AG56" s="228">
        <v>0.7</v>
      </c>
      <c r="AH56" s="229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26"/>
      <c r="AT56" s="39"/>
      <c r="AU56" s="40"/>
      <c r="AV56" s="42"/>
      <c r="AW56" s="37"/>
      <c r="AX56" s="37"/>
      <c r="AY56" s="37"/>
      <c r="AZ56" s="37"/>
      <c r="BA56" s="37"/>
      <c r="BB56" s="37"/>
      <c r="BC56" s="38"/>
      <c r="BD56" s="177">
        <f>ROUND(ROUND(S56*AG56,0)*(1+$AY$53),0)</f>
        <v>47</v>
      </c>
      <c r="BE56" s="29"/>
    </row>
    <row r="57" spans="1:57" s="147" customFormat="1" ht="17.100000000000001" customHeight="1" x14ac:dyDescent="0.15">
      <c r="A57" s="7">
        <v>16</v>
      </c>
      <c r="B57" s="8">
        <v>8597</v>
      </c>
      <c r="C57" s="9" t="s">
        <v>1601</v>
      </c>
      <c r="D57" s="302"/>
      <c r="E57" s="181"/>
      <c r="F57" s="182"/>
      <c r="G57" s="182"/>
      <c r="H57" s="182"/>
      <c r="I57" s="182"/>
      <c r="J57" s="182"/>
      <c r="K57" s="182"/>
      <c r="L57" s="182"/>
      <c r="M57" s="182"/>
      <c r="N57" s="18"/>
      <c r="O57" s="300"/>
      <c r="P57" s="245" t="s">
        <v>1197</v>
      </c>
      <c r="Q57" s="275"/>
      <c r="R57" s="275"/>
      <c r="S57" s="275"/>
      <c r="T57" s="275"/>
      <c r="U57" s="275"/>
      <c r="V57" s="275"/>
      <c r="W57" s="275"/>
      <c r="X57" s="275"/>
      <c r="Y57" s="52"/>
      <c r="Z57" s="16"/>
      <c r="AA57" s="16"/>
      <c r="AB57" s="16"/>
      <c r="AC57" s="16"/>
      <c r="AD57" s="28"/>
      <c r="AE57" s="28"/>
      <c r="AF57" s="16"/>
      <c r="AG57" s="44"/>
      <c r="AH57" s="45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26"/>
      <c r="AT57" s="39"/>
      <c r="AU57" s="40"/>
      <c r="AV57" s="42"/>
      <c r="AW57" s="37"/>
      <c r="AX57" s="37"/>
      <c r="AY57" s="37"/>
      <c r="AZ57" s="37"/>
      <c r="BA57" s="37"/>
      <c r="BB57" s="37"/>
      <c r="BC57" s="38"/>
      <c r="BD57" s="177">
        <f>ROUND(S59*(1+$AY$53),0)</f>
        <v>129</v>
      </c>
      <c r="BE57" s="29"/>
    </row>
    <row r="58" spans="1:57" s="147" customFormat="1" ht="17.100000000000001" customHeight="1" x14ac:dyDescent="0.15">
      <c r="A58" s="7">
        <v>16</v>
      </c>
      <c r="B58" s="8">
        <v>8598</v>
      </c>
      <c r="C58" s="9" t="s">
        <v>1602</v>
      </c>
      <c r="D58" s="302"/>
      <c r="E58" s="181"/>
      <c r="F58" s="182"/>
      <c r="G58" s="182"/>
      <c r="H58" s="182"/>
      <c r="I58" s="182"/>
      <c r="J58" s="182"/>
      <c r="K58" s="182"/>
      <c r="L58" s="182"/>
      <c r="M58" s="182"/>
      <c r="N58" s="118"/>
      <c r="O58" s="300"/>
      <c r="P58" s="277"/>
      <c r="Q58" s="278"/>
      <c r="R58" s="278"/>
      <c r="S58" s="278"/>
      <c r="T58" s="278"/>
      <c r="U58" s="278"/>
      <c r="V58" s="278"/>
      <c r="W58" s="278"/>
      <c r="X58" s="278"/>
      <c r="Y58" s="48"/>
      <c r="Z58" s="19"/>
      <c r="AA58" s="20"/>
      <c r="AB58" s="20"/>
      <c r="AC58" s="20"/>
      <c r="AD58" s="31"/>
      <c r="AE58" s="31"/>
      <c r="AF58" s="117"/>
      <c r="AG58" s="117"/>
      <c r="AH58" s="122"/>
      <c r="AI58" s="43" t="s">
        <v>1521</v>
      </c>
      <c r="AJ58" s="20"/>
      <c r="AK58" s="20"/>
      <c r="AL58" s="20"/>
      <c r="AM58" s="20"/>
      <c r="AN58" s="20"/>
      <c r="AO58" s="20"/>
      <c r="AP58" s="20"/>
      <c r="AQ58" s="20"/>
      <c r="AR58" s="20"/>
      <c r="AS58" s="22" t="s">
        <v>1522</v>
      </c>
      <c r="AT58" s="228">
        <v>1</v>
      </c>
      <c r="AU58" s="229"/>
      <c r="AV58" s="54"/>
      <c r="AW58" s="27"/>
      <c r="AX58" s="27"/>
      <c r="AY58" s="27"/>
      <c r="AZ58" s="27"/>
      <c r="BA58" s="27"/>
      <c r="BB58" s="27"/>
      <c r="BC58" s="48"/>
      <c r="BD58" s="177">
        <f>ROUND(ROUND(S59*AT58,0)*(1+$AY$53),0)</f>
        <v>129</v>
      </c>
      <c r="BE58" s="29"/>
    </row>
    <row r="59" spans="1:57" s="147" customFormat="1" ht="17.100000000000001" customHeight="1" x14ac:dyDescent="0.15">
      <c r="A59" s="7">
        <v>16</v>
      </c>
      <c r="B59" s="8">
        <v>8599</v>
      </c>
      <c r="C59" s="9" t="s">
        <v>1603</v>
      </c>
      <c r="D59" s="302"/>
      <c r="E59" s="55"/>
      <c r="F59" s="116"/>
      <c r="G59" s="64"/>
      <c r="H59" s="64"/>
      <c r="I59" s="14"/>
      <c r="J59" s="14"/>
      <c r="K59" s="24"/>
      <c r="L59" s="180"/>
      <c r="M59" s="180"/>
      <c r="N59" s="118"/>
      <c r="O59" s="300"/>
      <c r="P59" s="116"/>
      <c r="Q59" s="116"/>
      <c r="R59" s="116"/>
      <c r="S59" s="240">
        <f>$S$24</f>
        <v>86</v>
      </c>
      <c r="T59" s="240"/>
      <c r="U59" s="14" t="s">
        <v>62</v>
      </c>
      <c r="V59" s="14"/>
      <c r="W59" s="24"/>
      <c r="X59" s="27"/>
      <c r="Y59" s="27"/>
      <c r="Z59" s="112" t="s">
        <v>205</v>
      </c>
      <c r="AA59" s="91"/>
      <c r="AB59" s="91"/>
      <c r="AC59" s="91"/>
      <c r="AD59" s="91"/>
      <c r="AE59" s="91"/>
      <c r="AF59" s="24" t="s">
        <v>1522</v>
      </c>
      <c r="AG59" s="291">
        <v>0.7</v>
      </c>
      <c r="AH59" s="292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26"/>
      <c r="AT59" s="39"/>
      <c r="AU59" s="40"/>
      <c r="AV59" s="42"/>
      <c r="AW59" s="37"/>
      <c r="AX59" s="37"/>
      <c r="AY59" s="37"/>
      <c r="AZ59" s="37"/>
      <c r="BA59" s="37"/>
      <c r="BB59" s="37"/>
      <c r="BC59" s="38"/>
      <c r="BD59" s="177">
        <f>ROUND(ROUND(S59*AG59,0)*(1+$AY$53),0)</f>
        <v>90</v>
      </c>
      <c r="BE59" s="29"/>
    </row>
    <row r="60" spans="1:57" s="147" customFormat="1" ht="17.100000000000001" customHeight="1" x14ac:dyDescent="0.15">
      <c r="A60" s="7">
        <v>16</v>
      </c>
      <c r="B60" s="8">
        <v>8601</v>
      </c>
      <c r="C60" s="9" t="s">
        <v>1604</v>
      </c>
      <c r="D60" s="302"/>
      <c r="E60" s="181"/>
      <c r="F60" s="182"/>
      <c r="G60" s="182"/>
      <c r="H60" s="182"/>
      <c r="I60" s="182"/>
      <c r="J60" s="182"/>
      <c r="K60" s="182"/>
      <c r="L60" s="182"/>
      <c r="M60" s="182"/>
      <c r="N60" s="18"/>
      <c r="O60" s="300"/>
      <c r="P60" s="245" t="s">
        <v>1192</v>
      </c>
      <c r="Q60" s="275"/>
      <c r="R60" s="275"/>
      <c r="S60" s="275"/>
      <c r="T60" s="275"/>
      <c r="U60" s="275"/>
      <c r="V60" s="275"/>
      <c r="W60" s="275"/>
      <c r="X60" s="275"/>
      <c r="Y60" s="52"/>
      <c r="Z60" s="16"/>
      <c r="AA60" s="16"/>
      <c r="AB60" s="16"/>
      <c r="AC60" s="16"/>
      <c r="AD60" s="28"/>
      <c r="AE60" s="28"/>
      <c r="AF60" s="16"/>
      <c r="AG60" s="44"/>
      <c r="AH60" s="45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26"/>
      <c r="AT60" s="39"/>
      <c r="AU60" s="40"/>
      <c r="AV60" s="42"/>
      <c r="AW60" s="37"/>
      <c r="AX60" s="37"/>
      <c r="AY60" s="37"/>
      <c r="AZ60" s="37"/>
      <c r="BA60" s="37"/>
      <c r="BB60" s="37"/>
      <c r="BC60" s="38"/>
      <c r="BD60" s="177">
        <f>ROUND(S62*(1+$AY$53),0)</f>
        <v>183</v>
      </c>
      <c r="BE60" s="29"/>
    </row>
    <row r="61" spans="1:57" s="147" customFormat="1" ht="17.100000000000001" customHeight="1" x14ac:dyDescent="0.15">
      <c r="A61" s="7">
        <v>16</v>
      </c>
      <c r="B61" s="8">
        <v>8602</v>
      </c>
      <c r="C61" s="9" t="s">
        <v>1605</v>
      </c>
      <c r="D61" s="302"/>
      <c r="E61" s="181"/>
      <c r="F61" s="182"/>
      <c r="G61" s="182"/>
      <c r="H61" s="182"/>
      <c r="I61" s="182"/>
      <c r="J61" s="182"/>
      <c r="K61" s="182"/>
      <c r="L61" s="182"/>
      <c r="M61" s="182"/>
      <c r="N61" s="118"/>
      <c r="O61" s="300"/>
      <c r="P61" s="277"/>
      <c r="Q61" s="278"/>
      <c r="R61" s="278"/>
      <c r="S61" s="278"/>
      <c r="T61" s="278"/>
      <c r="U61" s="278"/>
      <c r="V61" s="278"/>
      <c r="W61" s="278"/>
      <c r="X61" s="278"/>
      <c r="Y61" s="48"/>
      <c r="Z61" s="19"/>
      <c r="AA61" s="20"/>
      <c r="AB61" s="20"/>
      <c r="AC61" s="20"/>
      <c r="AD61" s="31"/>
      <c r="AE61" s="31"/>
      <c r="AF61" s="117"/>
      <c r="AG61" s="117"/>
      <c r="AH61" s="122"/>
      <c r="AI61" s="43" t="s">
        <v>1521</v>
      </c>
      <c r="AJ61" s="20"/>
      <c r="AK61" s="20"/>
      <c r="AL61" s="20"/>
      <c r="AM61" s="20"/>
      <c r="AN61" s="20"/>
      <c r="AO61" s="20"/>
      <c r="AP61" s="20"/>
      <c r="AQ61" s="20"/>
      <c r="AR61" s="20"/>
      <c r="AS61" s="22" t="s">
        <v>1522</v>
      </c>
      <c r="AT61" s="228">
        <v>1</v>
      </c>
      <c r="AU61" s="229"/>
      <c r="AV61" s="54"/>
      <c r="AW61" s="27"/>
      <c r="AX61" s="27"/>
      <c r="AY61" s="27"/>
      <c r="AZ61" s="27"/>
      <c r="BA61" s="27"/>
      <c r="BB61" s="27"/>
      <c r="BC61" s="48"/>
      <c r="BD61" s="177">
        <f>ROUND(ROUND(S62*AT61,0)*(1+$AY$53),0)</f>
        <v>183</v>
      </c>
      <c r="BE61" s="29"/>
    </row>
    <row r="62" spans="1:57" s="147" customFormat="1" ht="17.100000000000001" customHeight="1" x14ac:dyDescent="0.15">
      <c r="A62" s="7">
        <v>16</v>
      </c>
      <c r="B62" s="8">
        <v>8603</v>
      </c>
      <c r="C62" s="9" t="s">
        <v>1606</v>
      </c>
      <c r="D62" s="302"/>
      <c r="E62" s="56"/>
      <c r="F62" s="116"/>
      <c r="G62" s="64"/>
      <c r="H62" s="64"/>
      <c r="I62" s="14"/>
      <c r="J62" s="14"/>
      <c r="K62" s="24"/>
      <c r="L62" s="27"/>
      <c r="M62" s="27"/>
      <c r="N62" s="118"/>
      <c r="O62" s="300"/>
      <c r="P62" s="116"/>
      <c r="Q62" s="116"/>
      <c r="R62" s="116"/>
      <c r="S62" s="244">
        <f>$S$27</f>
        <v>122</v>
      </c>
      <c r="T62" s="244"/>
      <c r="U62" s="14" t="s">
        <v>62</v>
      </c>
      <c r="V62" s="14"/>
      <c r="W62" s="24"/>
      <c r="X62" s="27"/>
      <c r="Y62" s="27"/>
      <c r="Z62" s="112" t="s">
        <v>205</v>
      </c>
      <c r="AA62" s="91"/>
      <c r="AB62" s="91"/>
      <c r="AC62" s="91"/>
      <c r="AD62" s="91"/>
      <c r="AE62" s="91"/>
      <c r="AF62" s="24" t="s">
        <v>1522</v>
      </c>
      <c r="AG62" s="228">
        <v>0.7</v>
      </c>
      <c r="AH62" s="229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26"/>
      <c r="AT62" s="39"/>
      <c r="AU62" s="40"/>
      <c r="AV62" s="42"/>
      <c r="AW62" s="37"/>
      <c r="AX62" s="37"/>
      <c r="AY62" s="37"/>
      <c r="AZ62" s="37"/>
      <c r="BA62" s="37"/>
      <c r="BB62" s="37"/>
      <c r="BC62" s="38"/>
      <c r="BD62" s="177">
        <f>ROUND(ROUND(S62*AG62,0)*(1+$AY$53),0)</f>
        <v>128</v>
      </c>
      <c r="BE62" s="29"/>
    </row>
    <row r="63" spans="1:57" s="147" customFormat="1" ht="17.100000000000001" customHeight="1" x14ac:dyDescent="0.15">
      <c r="A63" s="7">
        <v>16</v>
      </c>
      <c r="B63" s="8">
        <v>8604</v>
      </c>
      <c r="C63" s="9" t="s">
        <v>1607</v>
      </c>
      <c r="D63" s="302"/>
      <c r="E63" s="216" t="s">
        <v>1195</v>
      </c>
      <c r="F63" s="216"/>
      <c r="G63" s="216"/>
      <c r="H63" s="216"/>
      <c r="I63" s="216"/>
      <c r="J63" s="216"/>
      <c r="K63" s="216"/>
      <c r="L63" s="216"/>
      <c r="M63" s="216"/>
      <c r="N63" s="15"/>
      <c r="O63" s="300"/>
      <c r="P63" s="245" t="s">
        <v>1189</v>
      </c>
      <c r="Q63" s="275"/>
      <c r="R63" s="275"/>
      <c r="S63" s="275"/>
      <c r="T63" s="275"/>
      <c r="U63" s="275"/>
      <c r="V63" s="275"/>
      <c r="W63" s="275"/>
      <c r="X63" s="275"/>
      <c r="Y63" s="52"/>
      <c r="Z63" s="16"/>
      <c r="AA63" s="16"/>
      <c r="AB63" s="16"/>
      <c r="AC63" s="16"/>
      <c r="AD63" s="28"/>
      <c r="AE63" s="28"/>
      <c r="AF63" s="16"/>
      <c r="AG63" s="44"/>
      <c r="AH63" s="45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26"/>
      <c r="AT63" s="39"/>
      <c r="AU63" s="40"/>
      <c r="AV63" s="42"/>
      <c r="AW63" s="37"/>
      <c r="AX63" s="37"/>
      <c r="AY63" s="37"/>
      <c r="AZ63" s="37"/>
      <c r="BA63" s="37"/>
      <c r="BB63" s="37"/>
      <c r="BC63" s="38"/>
      <c r="BD63" s="177">
        <f>ROUND(S65*(1+AY53),0)</f>
        <v>63</v>
      </c>
      <c r="BE63" s="29"/>
    </row>
    <row r="64" spans="1:57" s="147" customFormat="1" ht="17.100000000000001" customHeight="1" x14ac:dyDescent="0.15">
      <c r="A64" s="7">
        <v>16</v>
      </c>
      <c r="B64" s="8">
        <v>8605</v>
      </c>
      <c r="C64" s="9" t="s">
        <v>1608</v>
      </c>
      <c r="D64" s="302"/>
      <c r="E64" s="218"/>
      <c r="F64" s="218"/>
      <c r="G64" s="218"/>
      <c r="H64" s="218"/>
      <c r="I64" s="218"/>
      <c r="J64" s="218"/>
      <c r="K64" s="218"/>
      <c r="L64" s="218"/>
      <c r="M64" s="218"/>
      <c r="N64" s="118"/>
      <c r="O64" s="300"/>
      <c r="P64" s="277"/>
      <c r="Q64" s="278"/>
      <c r="R64" s="278"/>
      <c r="S64" s="278"/>
      <c r="T64" s="278"/>
      <c r="U64" s="278"/>
      <c r="V64" s="278"/>
      <c r="W64" s="278"/>
      <c r="X64" s="278"/>
      <c r="Y64" s="48"/>
      <c r="Z64" s="19"/>
      <c r="AA64" s="20"/>
      <c r="AB64" s="20"/>
      <c r="AC64" s="20"/>
      <c r="AD64" s="31"/>
      <c r="AE64" s="31"/>
      <c r="AF64" s="117"/>
      <c r="AG64" s="117"/>
      <c r="AH64" s="122"/>
      <c r="AI64" s="43" t="s">
        <v>1521</v>
      </c>
      <c r="AJ64" s="20"/>
      <c r="AK64" s="20"/>
      <c r="AL64" s="20"/>
      <c r="AM64" s="20"/>
      <c r="AN64" s="20"/>
      <c r="AO64" s="20"/>
      <c r="AP64" s="20"/>
      <c r="AQ64" s="20"/>
      <c r="AR64" s="20"/>
      <c r="AS64" s="22" t="s">
        <v>1522</v>
      </c>
      <c r="AT64" s="228">
        <v>1</v>
      </c>
      <c r="AU64" s="229"/>
      <c r="AV64" s="54"/>
      <c r="AW64" s="27"/>
      <c r="AX64" s="27"/>
      <c r="AY64" s="27"/>
      <c r="AZ64" s="27"/>
      <c r="BA64" s="27"/>
      <c r="BB64" s="27"/>
      <c r="BC64" s="48"/>
      <c r="BD64" s="177">
        <f>ROUND(ROUND(S65*AT64,0)*(1+AY53),0)</f>
        <v>63</v>
      </c>
      <c r="BE64" s="29"/>
    </row>
    <row r="65" spans="1:57" s="147" customFormat="1" ht="17.100000000000001" customHeight="1" x14ac:dyDescent="0.15">
      <c r="A65" s="7">
        <v>16</v>
      </c>
      <c r="B65" s="8">
        <v>8606</v>
      </c>
      <c r="C65" s="9" t="s">
        <v>1609</v>
      </c>
      <c r="D65" s="302"/>
      <c r="E65" s="56"/>
      <c r="F65" s="116"/>
      <c r="G65" s="64"/>
      <c r="H65" s="64"/>
      <c r="I65" s="14"/>
      <c r="J65" s="14"/>
      <c r="K65" s="24"/>
      <c r="L65" s="27"/>
      <c r="M65" s="27"/>
      <c r="N65" s="118"/>
      <c r="O65" s="300"/>
      <c r="P65" s="116"/>
      <c r="Q65" s="116"/>
      <c r="R65" s="116"/>
      <c r="S65" s="244">
        <f>$S$30</f>
        <v>42</v>
      </c>
      <c r="T65" s="244"/>
      <c r="U65" s="14" t="s">
        <v>62</v>
      </c>
      <c r="V65" s="14"/>
      <c r="W65" s="24"/>
      <c r="X65" s="27"/>
      <c r="Y65" s="27"/>
      <c r="Z65" s="112" t="s">
        <v>205</v>
      </c>
      <c r="AA65" s="91"/>
      <c r="AB65" s="91"/>
      <c r="AC65" s="91"/>
      <c r="AD65" s="91"/>
      <c r="AE65" s="91"/>
      <c r="AF65" s="24" t="s">
        <v>1522</v>
      </c>
      <c r="AG65" s="228">
        <v>0.7</v>
      </c>
      <c r="AH65" s="229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26"/>
      <c r="AT65" s="39"/>
      <c r="AU65" s="40"/>
      <c r="AV65" s="42"/>
      <c r="AW65" s="37"/>
      <c r="AX65" s="37"/>
      <c r="AY65" s="37"/>
      <c r="AZ65" s="37"/>
      <c r="BA65" s="37"/>
      <c r="BB65" s="37"/>
      <c r="BC65" s="38"/>
      <c r="BD65" s="177">
        <f>ROUND(ROUND(S65*AG65,0)*(1+AY53),0)</f>
        <v>44</v>
      </c>
      <c r="BE65" s="29"/>
    </row>
    <row r="66" spans="1:57" s="147" customFormat="1" ht="17.100000000000001" customHeight="1" x14ac:dyDescent="0.15">
      <c r="A66" s="7">
        <v>16</v>
      </c>
      <c r="B66" s="8">
        <v>8607</v>
      </c>
      <c r="C66" s="9" t="s">
        <v>709</v>
      </c>
      <c r="D66" s="302"/>
      <c r="E66" s="181"/>
      <c r="F66" s="182"/>
      <c r="G66" s="182"/>
      <c r="H66" s="182"/>
      <c r="I66" s="182"/>
      <c r="J66" s="182"/>
      <c r="K66" s="182"/>
      <c r="L66" s="182"/>
      <c r="M66" s="182"/>
      <c r="N66" s="18"/>
      <c r="O66" s="300"/>
      <c r="P66" s="245" t="s">
        <v>1197</v>
      </c>
      <c r="Q66" s="275"/>
      <c r="R66" s="275"/>
      <c r="S66" s="275"/>
      <c r="T66" s="275"/>
      <c r="U66" s="275"/>
      <c r="V66" s="275"/>
      <c r="W66" s="275"/>
      <c r="X66" s="275"/>
      <c r="Y66" s="52"/>
      <c r="Z66" s="16"/>
      <c r="AA66" s="16"/>
      <c r="AB66" s="16"/>
      <c r="AC66" s="16"/>
      <c r="AD66" s="28"/>
      <c r="AE66" s="28"/>
      <c r="AF66" s="16"/>
      <c r="AG66" s="44"/>
      <c r="AH66" s="45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26"/>
      <c r="AT66" s="39"/>
      <c r="AU66" s="40"/>
      <c r="AV66" s="42"/>
      <c r="AW66" s="37"/>
      <c r="AX66" s="37"/>
      <c r="AY66" s="37"/>
      <c r="AZ66" s="37"/>
      <c r="BA66" s="37"/>
      <c r="BB66" s="37"/>
      <c r="BC66" s="38"/>
      <c r="BD66" s="177">
        <f>ROUND(S68*(1+AY53),0)</f>
        <v>117</v>
      </c>
      <c r="BE66" s="29"/>
    </row>
    <row r="67" spans="1:57" s="147" customFormat="1" ht="17.100000000000001" customHeight="1" x14ac:dyDescent="0.15">
      <c r="A67" s="7">
        <v>16</v>
      </c>
      <c r="B67" s="8">
        <v>8608</v>
      </c>
      <c r="C67" s="9" t="s">
        <v>710</v>
      </c>
      <c r="D67" s="302"/>
      <c r="E67" s="181"/>
      <c r="F67" s="182"/>
      <c r="G67" s="182"/>
      <c r="H67" s="182"/>
      <c r="I67" s="182"/>
      <c r="J67" s="182"/>
      <c r="K67" s="182"/>
      <c r="L67" s="182"/>
      <c r="M67" s="182"/>
      <c r="N67" s="118"/>
      <c r="O67" s="300"/>
      <c r="P67" s="277"/>
      <c r="Q67" s="278"/>
      <c r="R67" s="278"/>
      <c r="S67" s="278"/>
      <c r="T67" s="278"/>
      <c r="U67" s="278"/>
      <c r="V67" s="278"/>
      <c r="W67" s="278"/>
      <c r="X67" s="278"/>
      <c r="Y67" s="48"/>
      <c r="Z67" s="19"/>
      <c r="AA67" s="20"/>
      <c r="AB67" s="20"/>
      <c r="AC67" s="20"/>
      <c r="AD67" s="31"/>
      <c r="AE67" s="31"/>
      <c r="AF67" s="117"/>
      <c r="AG67" s="117"/>
      <c r="AH67" s="122"/>
      <c r="AI67" s="43" t="s">
        <v>1521</v>
      </c>
      <c r="AJ67" s="20"/>
      <c r="AK67" s="20"/>
      <c r="AL67" s="20"/>
      <c r="AM67" s="20"/>
      <c r="AN67" s="20"/>
      <c r="AO67" s="20"/>
      <c r="AP67" s="20"/>
      <c r="AQ67" s="20"/>
      <c r="AR67" s="20"/>
      <c r="AS67" s="22" t="s">
        <v>1522</v>
      </c>
      <c r="AT67" s="228">
        <v>1</v>
      </c>
      <c r="AU67" s="229"/>
      <c r="AV67" s="54"/>
      <c r="AW67" s="27"/>
      <c r="AX67" s="27"/>
      <c r="AY67" s="27"/>
      <c r="AZ67" s="27"/>
      <c r="BA67" s="27"/>
      <c r="BB67" s="27"/>
      <c r="BC67" s="48"/>
      <c r="BD67" s="177">
        <f>ROUND(ROUND(S68*AT67,0)*(1+AY53),0)</f>
        <v>117</v>
      </c>
      <c r="BE67" s="29"/>
    </row>
    <row r="68" spans="1:57" s="147" customFormat="1" ht="17.100000000000001" customHeight="1" x14ac:dyDescent="0.15">
      <c r="A68" s="7">
        <v>16</v>
      </c>
      <c r="B68" s="8">
        <v>8609</v>
      </c>
      <c r="C68" s="9" t="s">
        <v>4</v>
      </c>
      <c r="D68" s="302"/>
      <c r="E68" s="55"/>
      <c r="F68" s="116"/>
      <c r="G68" s="64"/>
      <c r="H68" s="64"/>
      <c r="I68" s="14"/>
      <c r="J68" s="14"/>
      <c r="K68" s="24"/>
      <c r="L68" s="180"/>
      <c r="M68" s="180"/>
      <c r="N68" s="118"/>
      <c r="O68" s="300"/>
      <c r="P68" s="116"/>
      <c r="Q68" s="116"/>
      <c r="R68" s="116"/>
      <c r="S68" s="240">
        <f>$S$33</f>
        <v>78</v>
      </c>
      <c r="T68" s="240"/>
      <c r="U68" s="14" t="s">
        <v>62</v>
      </c>
      <c r="V68" s="14"/>
      <c r="W68" s="24"/>
      <c r="X68" s="27"/>
      <c r="Y68" s="27"/>
      <c r="Z68" s="112" t="s">
        <v>205</v>
      </c>
      <c r="AA68" s="91"/>
      <c r="AB68" s="91"/>
      <c r="AC68" s="91"/>
      <c r="AD68" s="91"/>
      <c r="AE68" s="91"/>
      <c r="AF68" s="24" t="s">
        <v>1522</v>
      </c>
      <c r="AG68" s="291">
        <v>0.7</v>
      </c>
      <c r="AH68" s="292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26"/>
      <c r="AT68" s="39"/>
      <c r="AU68" s="40"/>
      <c r="AV68" s="42"/>
      <c r="AW68" s="37"/>
      <c r="AX68" s="37"/>
      <c r="AY68" s="37"/>
      <c r="AZ68" s="37"/>
      <c r="BA68" s="37"/>
      <c r="BB68" s="37"/>
      <c r="BC68" s="38"/>
      <c r="BD68" s="177">
        <f>ROUND(ROUND(S68*AG68,0)*(1+AY53),0)</f>
        <v>83</v>
      </c>
      <c r="BE68" s="29"/>
    </row>
    <row r="69" spans="1:57" s="147" customFormat="1" ht="17.100000000000001" customHeight="1" x14ac:dyDescent="0.15">
      <c r="A69" s="7">
        <v>16</v>
      </c>
      <c r="B69" s="8">
        <v>8611</v>
      </c>
      <c r="C69" s="9" t="s">
        <v>1610</v>
      </c>
      <c r="D69" s="302"/>
      <c r="E69" s="216" t="s">
        <v>1196</v>
      </c>
      <c r="F69" s="216"/>
      <c r="G69" s="216"/>
      <c r="H69" s="216"/>
      <c r="I69" s="216"/>
      <c r="J69" s="216"/>
      <c r="K69" s="216"/>
      <c r="L69" s="216"/>
      <c r="M69" s="216"/>
      <c r="N69" s="15"/>
      <c r="O69" s="300"/>
      <c r="P69" s="245" t="s">
        <v>1189</v>
      </c>
      <c r="Q69" s="275"/>
      <c r="R69" s="275"/>
      <c r="S69" s="275"/>
      <c r="T69" s="275"/>
      <c r="U69" s="275"/>
      <c r="V69" s="275"/>
      <c r="W69" s="275"/>
      <c r="X69" s="275"/>
      <c r="Y69" s="52"/>
      <c r="Z69" s="16"/>
      <c r="AA69" s="16"/>
      <c r="AB69" s="16"/>
      <c r="AC69" s="16"/>
      <c r="AD69" s="28"/>
      <c r="AE69" s="28"/>
      <c r="AF69" s="16"/>
      <c r="AG69" s="44"/>
      <c r="AH69" s="45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26"/>
      <c r="AT69" s="39"/>
      <c r="AU69" s="40"/>
      <c r="AV69" s="42"/>
      <c r="AW69" s="37"/>
      <c r="AX69" s="37"/>
      <c r="AY69" s="37"/>
      <c r="AZ69" s="37"/>
      <c r="BA69" s="37"/>
      <c r="BB69" s="37"/>
      <c r="BC69" s="38"/>
      <c r="BD69" s="177">
        <f>ROUND(S71*(1+$AY$53),0)</f>
        <v>54</v>
      </c>
      <c r="BE69" s="29"/>
    </row>
    <row r="70" spans="1:57" s="147" customFormat="1" ht="17.100000000000001" customHeight="1" x14ac:dyDescent="0.15">
      <c r="A70" s="7">
        <v>16</v>
      </c>
      <c r="B70" s="8">
        <v>8612</v>
      </c>
      <c r="C70" s="9" t="s">
        <v>1611</v>
      </c>
      <c r="D70" s="302"/>
      <c r="E70" s="218"/>
      <c r="F70" s="218"/>
      <c r="G70" s="218"/>
      <c r="H70" s="218"/>
      <c r="I70" s="218"/>
      <c r="J70" s="218"/>
      <c r="K70" s="218"/>
      <c r="L70" s="218"/>
      <c r="M70" s="218"/>
      <c r="N70" s="118"/>
      <c r="O70" s="300"/>
      <c r="P70" s="277"/>
      <c r="Q70" s="278"/>
      <c r="R70" s="278"/>
      <c r="S70" s="278"/>
      <c r="T70" s="278"/>
      <c r="U70" s="278"/>
      <c r="V70" s="278"/>
      <c r="W70" s="278"/>
      <c r="X70" s="278"/>
      <c r="Y70" s="48"/>
      <c r="Z70" s="19"/>
      <c r="AA70" s="20"/>
      <c r="AB70" s="20"/>
      <c r="AC70" s="20"/>
      <c r="AD70" s="31"/>
      <c r="AE70" s="31"/>
      <c r="AF70" s="117"/>
      <c r="AG70" s="117"/>
      <c r="AH70" s="122"/>
      <c r="AI70" s="43" t="s">
        <v>1521</v>
      </c>
      <c r="AJ70" s="20"/>
      <c r="AK70" s="20"/>
      <c r="AL70" s="20"/>
      <c r="AM70" s="20"/>
      <c r="AN70" s="20"/>
      <c r="AO70" s="20"/>
      <c r="AP70" s="20"/>
      <c r="AQ70" s="20"/>
      <c r="AR70" s="20"/>
      <c r="AS70" s="22" t="s">
        <v>1522</v>
      </c>
      <c r="AT70" s="228">
        <v>1</v>
      </c>
      <c r="AU70" s="229"/>
      <c r="AV70" s="54"/>
      <c r="AW70" s="27"/>
      <c r="AX70" s="27"/>
      <c r="AY70" s="27"/>
      <c r="AZ70" s="27"/>
      <c r="BA70" s="27"/>
      <c r="BB70" s="27"/>
      <c r="BC70" s="48"/>
      <c r="BD70" s="177">
        <f>ROUND(ROUND(S71*AT70,0)*(1+$AY$53),0)</f>
        <v>54</v>
      </c>
      <c r="BE70" s="29"/>
    </row>
    <row r="71" spans="1:57" s="147" customFormat="1" ht="17.100000000000001" customHeight="1" x14ac:dyDescent="0.15">
      <c r="A71" s="7">
        <v>16</v>
      </c>
      <c r="B71" s="8">
        <v>8613</v>
      </c>
      <c r="C71" s="9" t="s">
        <v>1612</v>
      </c>
      <c r="D71" s="302"/>
      <c r="E71" s="56"/>
      <c r="F71" s="116"/>
      <c r="G71" s="64"/>
      <c r="H71" s="64"/>
      <c r="I71" s="14"/>
      <c r="J71" s="14"/>
      <c r="K71" s="24"/>
      <c r="L71" s="27"/>
      <c r="M71" s="27"/>
      <c r="N71" s="118"/>
      <c r="O71" s="300"/>
      <c r="P71" s="116"/>
      <c r="Q71" s="116"/>
      <c r="R71" s="116"/>
      <c r="S71" s="244">
        <f>$S$36</f>
        <v>36</v>
      </c>
      <c r="T71" s="244"/>
      <c r="U71" s="14" t="s">
        <v>62</v>
      </c>
      <c r="V71" s="14"/>
      <c r="W71" s="24"/>
      <c r="X71" s="27"/>
      <c r="Y71" s="27"/>
      <c r="Z71" s="112" t="s">
        <v>205</v>
      </c>
      <c r="AA71" s="91"/>
      <c r="AB71" s="91"/>
      <c r="AC71" s="91"/>
      <c r="AD71" s="91"/>
      <c r="AE71" s="91"/>
      <c r="AF71" s="24" t="s">
        <v>1522</v>
      </c>
      <c r="AG71" s="228">
        <v>0.7</v>
      </c>
      <c r="AH71" s="229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26"/>
      <c r="AT71" s="39"/>
      <c r="AU71" s="40"/>
      <c r="AV71" s="42"/>
      <c r="AW71" s="37"/>
      <c r="AX71" s="37"/>
      <c r="AY71" s="37"/>
      <c r="AZ71" s="37"/>
      <c r="BA71" s="37"/>
      <c r="BB71" s="37"/>
      <c r="BC71" s="38"/>
      <c r="BD71" s="177">
        <f>ROUND(ROUND(S71*AG71,0)*(1+$AY$53),0)</f>
        <v>38</v>
      </c>
      <c r="BE71" s="29"/>
    </row>
    <row r="72" spans="1:57" ht="17.100000000000001" customHeight="1" x14ac:dyDescent="0.15">
      <c r="A72" s="1"/>
      <c r="D72" s="159"/>
      <c r="E72" s="159"/>
      <c r="F72" s="159"/>
      <c r="G72" s="159"/>
      <c r="H72" s="159"/>
      <c r="I72" s="159"/>
      <c r="J72" s="159"/>
      <c r="K72" s="103"/>
      <c r="L72" s="103"/>
      <c r="M72" s="103"/>
      <c r="N72" s="103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03"/>
      <c r="AA72" s="159"/>
      <c r="AB72" s="159"/>
      <c r="AC72" s="159"/>
      <c r="AD72" s="159"/>
      <c r="AE72" s="160"/>
      <c r="AF72" s="159"/>
      <c r="AG72" s="160"/>
      <c r="AH72" s="160"/>
      <c r="AI72" s="159"/>
      <c r="AJ72" s="159"/>
      <c r="AK72" s="159"/>
      <c r="AL72" s="159"/>
      <c r="AM72" s="159"/>
      <c r="AN72" s="159"/>
      <c r="AO72" s="159"/>
      <c r="AP72" s="159"/>
      <c r="AQ72" s="159"/>
      <c r="AR72" s="159"/>
      <c r="AS72" s="159"/>
      <c r="AT72" s="159"/>
      <c r="AU72" s="159"/>
      <c r="AV72" s="159"/>
      <c r="AW72" s="159"/>
      <c r="AX72" s="159"/>
      <c r="AY72" s="159"/>
      <c r="AZ72" s="159"/>
      <c r="BA72" s="159"/>
      <c r="BB72" s="159"/>
      <c r="BC72" s="159"/>
      <c r="BD72" s="159"/>
      <c r="BE72" s="159"/>
    </row>
    <row r="73" spans="1:57" ht="17.100000000000001" customHeight="1" x14ac:dyDescent="0.15">
      <c r="A73" s="1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</row>
    <row r="74" spans="1:57" s="147" customFormat="1" ht="17.100000000000001" customHeight="1" x14ac:dyDescent="0.15">
      <c r="A74" s="25"/>
      <c r="B74" s="25"/>
      <c r="C74" s="14"/>
      <c r="D74" s="14"/>
      <c r="E74" s="14"/>
      <c r="F74" s="14"/>
      <c r="G74" s="14"/>
      <c r="H74" s="14"/>
      <c r="I74" s="14"/>
      <c r="J74" s="32"/>
      <c r="K74" s="14"/>
      <c r="L74" s="14"/>
      <c r="M74" s="14"/>
      <c r="N74" s="14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4"/>
      <c r="AA74" s="14"/>
      <c r="AB74" s="14"/>
      <c r="AC74" s="14"/>
      <c r="AD74" s="14"/>
      <c r="AE74" s="24"/>
      <c r="AF74" s="14"/>
      <c r="AG74" s="27"/>
      <c r="AH74" s="30"/>
      <c r="AI74" s="14"/>
      <c r="AJ74" s="14"/>
      <c r="AK74" s="14"/>
      <c r="AL74" s="27"/>
      <c r="AM74" s="30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4"/>
      <c r="BE74" s="116"/>
    </row>
    <row r="75" spans="1:57" s="147" customFormat="1" ht="17.100000000000001" customHeight="1" x14ac:dyDescent="0.15">
      <c r="A75" s="25"/>
      <c r="B75" s="25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4"/>
      <c r="AA75" s="14"/>
      <c r="AB75" s="14"/>
      <c r="AC75" s="14"/>
      <c r="AD75" s="14"/>
      <c r="AE75" s="24"/>
      <c r="AF75" s="14"/>
      <c r="AG75" s="24"/>
      <c r="AH75" s="30"/>
      <c r="AI75" s="14"/>
      <c r="AJ75" s="14"/>
      <c r="AK75" s="14"/>
      <c r="AL75" s="27"/>
      <c r="AM75" s="30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4"/>
      <c r="BE75" s="116"/>
    </row>
    <row r="76" spans="1:57" s="147" customFormat="1" ht="17.100000000000001" customHeight="1" x14ac:dyDescent="0.15">
      <c r="A76" s="25"/>
      <c r="B76" s="2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4"/>
      <c r="AA76" s="14"/>
      <c r="AB76" s="14"/>
      <c r="AC76" s="14"/>
      <c r="AD76" s="14"/>
      <c r="AE76" s="24"/>
      <c r="AF76" s="14"/>
      <c r="AG76" s="24"/>
      <c r="AH76" s="30"/>
      <c r="AI76" s="14"/>
      <c r="AJ76" s="14"/>
      <c r="AK76" s="14"/>
      <c r="AL76" s="13"/>
      <c r="AM76" s="13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34"/>
      <c r="BE76" s="116"/>
    </row>
    <row r="77" spans="1:57" s="147" customFormat="1" ht="17.100000000000001" customHeight="1" x14ac:dyDescent="0.15">
      <c r="A77" s="25"/>
      <c r="B77" s="25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4"/>
      <c r="AA77" s="14"/>
      <c r="AB77" s="14"/>
      <c r="AC77" s="14"/>
      <c r="AD77" s="35"/>
      <c r="AE77" s="150"/>
      <c r="AF77" s="116"/>
      <c r="AG77" s="150"/>
      <c r="AH77" s="30"/>
      <c r="AI77" s="14"/>
      <c r="AJ77" s="14"/>
      <c r="AK77" s="14"/>
      <c r="AL77" s="27"/>
      <c r="AM77" s="30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4"/>
      <c r="BE77" s="116"/>
    </row>
    <row r="78" spans="1:57" s="147" customFormat="1" ht="17.100000000000001" customHeight="1" x14ac:dyDescent="0.15">
      <c r="A78" s="25"/>
      <c r="B78" s="25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4"/>
      <c r="AA78" s="14"/>
      <c r="AB78" s="14"/>
      <c r="AC78" s="14"/>
      <c r="AD78" s="24"/>
      <c r="AE78" s="27"/>
      <c r="AF78" s="14"/>
      <c r="AG78" s="24"/>
      <c r="AH78" s="30"/>
      <c r="AI78" s="14"/>
      <c r="AJ78" s="14"/>
      <c r="AK78" s="14"/>
      <c r="AL78" s="27"/>
      <c r="AM78" s="30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4"/>
      <c r="BE78" s="116"/>
    </row>
    <row r="79" spans="1:57" s="147" customFormat="1" ht="17.100000000000001" customHeight="1" x14ac:dyDescent="0.15">
      <c r="A79" s="25"/>
      <c r="B79" s="25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4"/>
      <c r="AA79" s="14"/>
      <c r="AB79" s="14"/>
      <c r="AC79" s="14"/>
      <c r="AD79" s="14"/>
      <c r="AE79" s="24"/>
      <c r="AF79" s="14"/>
      <c r="AG79" s="24"/>
      <c r="AH79" s="30"/>
      <c r="AI79" s="14"/>
      <c r="AJ79" s="14"/>
      <c r="AK79" s="14"/>
      <c r="AL79" s="13"/>
      <c r="AM79" s="13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34"/>
      <c r="BE79" s="116"/>
    </row>
    <row r="80" spans="1:57" s="147" customFormat="1" ht="17.100000000000001" customHeight="1" x14ac:dyDescent="0.15">
      <c r="A80" s="25"/>
      <c r="B80" s="25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4"/>
      <c r="AA80" s="14"/>
      <c r="AB80" s="14"/>
      <c r="AC80" s="14"/>
      <c r="AD80" s="14"/>
      <c r="AE80" s="24"/>
      <c r="AF80" s="14"/>
      <c r="AG80" s="27"/>
      <c r="AH80" s="30"/>
      <c r="AI80" s="14"/>
      <c r="AJ80" s="14"/>
      <c r="AK80" s="14"/>
      <c r="AL80" s="27"/>
      <c r="AM80" s="30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4"/>
      <c r="BE80" s="116"/>
    </row>
    <row r="81" spans="15:25" ht="17.100000000000001" customHeight="1" x14ac:dyDescent="0.15"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</row>
    <row r="82" spans="15:25" ht="17.100000000000001" customHeight="1" x14ac:dyDescent="0.15"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</row>
    <row r="83" spans="15:25" ht="17.100000000000001" customHeight="1" x14ac:dyDescent="0.15"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</row>
    <row r="84" spans="15:25" ht="17.100000000000001" customHeight="1" x14ac:dyDescent="0.15"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</row>
    <row r="85" spans="15:25" ht="17.100000000000001" customHeight="1" x14ac:dyDescent="0.15"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</row>
    <row r="86" spans="15:25" ht="17.100000000000001" customHeight="1" x14ac:dyDescent="0.15"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</row>
    <row r="87" spans="15:25" ht="17.100000000000001" customHeight="1" x14ac:dyDescent="0.15"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spans="15:25" ht="17.100000000000001" customHeight="1" x14ac:dyDescent="0.15"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</row>
  </sheetData>
  <mergeCells count="104">
    <mergeCell ref="O13:X14"/>
    <mergeCell ref="O31:X32"/>
    <mergeCell ref="G9:H9"/>
    <mergeCell ref="S9:T9"/>
    <mergeCell ref="G21:H21"/>
    <mergeCell ref="D19:M20"/>
    <mergeCell ref="AG59:AH59"/>
    <mergeCell ref="AG50:AH50"/>
    <mergeCell ref="AT49:AU49"/>
    <mergeCell ref="AG33:AH33"/>
    <mergeCell ref="AG44:AH44"/>
    <mergeCell ref="AT58:AU58"/>
    <mergeCell ref="AT52:AU52"/>
    <mergeCell ref="AT46:AU46"/>
    <mergeCell ref="AG53:AH53"/>
    <mergeCell ref="S21:T21"/>
    <mergeCell ref="AG12:AH12"/>
    <mergeCell ref="AB5:AE5"/>
    <mergeCell ref="AB40:AE40"/>
    <mergeCell ref="S12:T12"/>
    <mergeCell ref="S18:T18"/>
    <mergeCell ref="S33:T33"/>
    <mergeCell ref="O10:X11"/>
    <mergeCell ref="S30:T30"/>
    <mergeCell ref="S15:T15"/>
    <mergeCell ref="AT32:AU32"/>
    <mergeCell ref="AT8:AU8"/>
    <mergeCell ref="AT11:AU11"/>
    <mergeCell ref="O16:X17"/>
    <mergeCell ref="AG21:AH21"/>
    <mergeCell ref="AG15:AH15"/>
    <mergeCell ref="O19:X20"/>
    <mergeCell ref="AG18:AH18"/>
    <mergeCell ref="O22:X23"/>
    <mergeCell ref="S24:T24"/>
    <mergeCell ref="O25:X26"/>
    <mergeCell ref="AG9:AH9"/>
    <mergeCell ref="O34:X35"/>
    <mergeCell ref="AG27:AH27"/>
    <mergeCell ref="O28:X29"/>
    <mergeCell ref="AT29:AU29"/>
    <mergeCell ref="AZ12:BC12"/>
    <mergeCell ref="BB16:BC16"/>
    <mergeCell ref="AT17:AU17"/>
    <mergeCell ref="AZ24:BC24"/>
    <mergeCell ref="AT14:AU14"/>
    <mergeCell ref="AV24:AY24"/>
    <mergeCell ref="AT35:AU35"/>
    <mergeCell ref="AT55:AU55"/>
    <mergeCell ref="AY53:AZ53"/>
    <mergeCell ref="AW51:AZ52"/>
    <mergeCell ref="AT23:AU23"/>
    <mergeCell ref="AT20:AU20"/>
    <mergeCell ref="AV12:AY12"/>
    <mergeCell ref="AX16:AY16"/>
    <mergeCell ref="AT26:AU26"/>
    <mergeCell ref="D7:M8"/>
    <mergeCell ref="O7:X8"/>
    <mergeCell ref="AG24:AH24"/>
    <mergeCell ref="D28:M29"/>
    <mergeCell ref="G36:H36"/>
    <mergeCell ref="S36:T36"/>
    <mergeCell ref="AG36:AH36"/>
    <mergeCell ref="E54:M55"/>
    <mergeCell ref="E42:M43"/>
    <mergeCell ref="P42:X43"/>
    <mergeCell ref="D34:M35"/>
    <mergeCell ref="D42:D71"/>
    <mergeCell ref="S44:T44"/>
    <mergeCell ref="S71:T71"/>
    <mergeCell ref="AG71:AH71"/>
    <mergeCell ref="AG30:AH30"/>
    <mergeCell ref="AG56:AH56"/>
    <mergeCell ref="S68:T68"/>
    <mergeCell ref="S53:T53"/>
    <mergeCell ref="P51:X52"/>
    <mergeCell ref="P66:X67"/>
    <mergeCell ref="S27:T27"/>
    <mergeCell ref="AG47:AH47"/>
    <mergeCell ref="G30:H30"/>
    <mergeCell ref="AT67:AU67"/>
    <mergeCell ref="AT70:AU70"/>
    <mergeCell ref="AG68:AH68"/>
    <mergeCell ref="AT61:AU61"/>
    <mergeCell ref="AG62:AH62"/>
    <mergeCell ref="P63:X64"/>
    <mergeCell ref="S59:T59"/>
    <mergeCell ref="E69:M70"/>
    <mergeCell ref="P69:X70"/>
    <mergeCell ref="P60:X61"/>
    <mergeCell ref="S65:T65"/>
    <mergeCell ref="S62:T62"/>
    <mergeCell ref="AG65:AH65"/>
    <mergeCell ref="E63:M64"/>
    <mergeCell ref="AT64:AU64"/>
    <mergeCell ref="O42:O71"/>
    <mergeCell ref="P48:X49"/>
    <mergeCell ref="S56:T56"/>
    <mergeCell ref="S47:T47"/>
    <mergeCell ref="S50:T50"/>
    <mergeCell ref="P57:X58"/>
    <mergeCell ref="P45:X46"/>
    <mergeCell ref="P54:X55"/>
    <mergeCell ref="AT43:AU43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orientation="portrait" r:id="rId1"/>
  <headerFooter alignWithMargins="0">
    <oddHeader>&amp;L&amp;12新潟市地域生活支援事業&amp;R&amp;16R６．４．１～版</oddHeader>
  </headerFooter>
  <rowBreaks count="1" manualBreakCount="1">
    <brk id="73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U61"/>
  <sheetViews>
    <sheetView view="pageBreakPreview" zoomScale="85" zoomScaleNormal="100" zoomScaleSheetLayoutView="85" workbookViewId="0">
      <selection activeCell="AV2" sqref="AV2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5.625" style="10" customWidth="1"/>
    <col min="4" max="10" width="2.375" style="141" customWidth="1"/>
    <col min="11" max="12" width="2.375" style="10" customWidth="1"/>
    <col min="13" max="13" width="3.125" style="10" customWidth="1"/>
    <col min="14" max="16" width="2.375" style="10" customWidth="1"/>
    <col min="17" max="20" width="2.375" style="141" customWidth="1"/>
    <col min="21" max="22" width="2.375" style="142" customWidth="1"/>
    <col min="23" max="23" width="2.375" style="141" customWidth="1"/>
    <col min="24" max="25" width="2.375" style="142" customWidth="1"/>
    <col min="26" max="44" width="2.375" style="141" customWidth="1"/>
    <col min="45" max="46" width="8.625" style="141" customWidth="1"/>
    <col min="47" max="47" width="2.75" style="141" customWidth="1"/>
    <col min="48" max="16384" width="9" style="141"/>
  </cols>
  <sheetData>
    <row r="1" spans="1:47" ht="17.100000000000001" customHeight="1" x14ac:dyDescent="0.15">
      <c r="A1" s="1"/>
    </row>
    <row r="2" spans="1:47" ht="17.100000000000001" customHeight="1" x14ac:dyDescent="0.15">
      <c r="A2" s="1"/>
    </row>
    <row r="3" spans="1:47" ht="17.100000000000001" customHeight="1" x14ac:dyDescent="0.15">
      <c r="A3" s="1"/>
    </row>
    <row r="4" spans="1:47" ht="17.100000000000001" customHeight="1" x14ac:dyDescent="0.15">
      <c r="A4" s="1"/>
      <c r="B4" s="1" t="s">
        <v>907</v>
      </c>
    </row>
    <row r="5" spans="1:47" s="147" customFormat="1" ht="17.100000000000001" customHeight="1" x14ac:dyDescent="0.15">
      <c r="A5" s="2" t="s">
        <v>63</v>
      </c>
      <c r="B5" s="143"/>
      <c r="C5" s="11" t="s">
        <v>55</v>
      </c>
      <c r="D5" s="144"/>
      <c r="E5" s="140"/>
      <c r="F5" s="140"/>
      <c r="G5" s="140"/>
      <c r="H5" s="140"/>
      <c r="I5" s="140"/>
      <c r="J5" s="140"/>
      <c r="K5" s="16"/>
      <c r="L5" s="16"/>
      <c r="M5" s="16"/>
      <c r="N5" s="16"/>
      <c r="O5" s="16"/>
      <c r="P5" s="16"/>
      <c r="Q5" s="140"/>
      <c r="R5" s="140"/>
      <c r="S5" s="140"/>
      <c r="T5" s="12"/>
      <c r="U5" s="145"/>
      <c r="V5" s="145"/>
      <c r="W5" s="140"/>
      <c r="X5" s="146" t="s">
        <v>64</v>
      </c>
      <c r="Y5" s="145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3" t="s">
        <v>56</v>
      </c>
      <c r="AT5" s="3" t="s">
        <v>57</v>
      </c>
      <c r="AU5" s="116"/>
    </row>
    <row r="6" spans="1:47" s="147" customFormat="1" ht="17.100000000000001" customHeight="1" x14ac:dyDescent="0.15">
      <c r="A6" s="4" t="s">
        <v>58</v>
      </c>
      <c r="B6" s="5" t="s">
        <v>59</v>
      </c>
      <c r="C6" s="21"/>
      <c r="D6" s="119"/>
      <c r="E6" s="117"/>
      <c r="F6" s="117"/>
      <c r="G6" s="117"/>
      <c r="H6" s="117"/>
      <c r="I6" s="117"/>
      <c r="J6" s="117"/>
      <c r="K6" s="20"/>
      <c r="L6" s="20"/>
      <c r="M6" s="20"/>
      <c r="N6" s="20"/>
      <c r="O6" s="20"/>
      <c r="P6" s="20"/>
      <c r="Q6" s="117"/>
      <c r="R6" s="117"/>
      <c r="S6" s="117"/>
      <c r="T6" s="117"/>
      <c r="U6" s="148"/>
      <c r="V6" s="148"/>
      <c r="W6" s="117"/>
      <c r="X6" s="148"/>
      <c r="Y6" s="148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6" t="s">
        <v>60</v>
      </c>
      <c r="AT6" s="6" t="s">
        <v>61</v>
      </c>
      <c r="AU6" s="116"/>
    </row>
    <row r="7" spans="1:47" s="147" customFormat="1" ht="17.100000000000001" customHeight="1" x14ac:dyDescent="0.15">
      <c r="A7" s="7">
        <v>16</v>
      </c>
      <c r="B7" s="8">
        <v>3195</v>
      </c>
      <c r="C7" s="9" t="s">
        <v>1879</v>
      </c>
      <c r="D7" s="215" t="s">
        <v>52</v>
      </c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15"/>
      <c r="P7" s="16"/>
      <c r="Q7" s="16"/>
      <c r="R7" s="16"/>
      <c r="S7" s="16"/>
      <c r="T7" s="28"/>
      <c r="U7" s="28"/>
      <c r="V7" s="140"/>
      <c r="W7" s="16"/>
      <c r="X7" s="44"/>
      <c r="Y7" s="45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26"/>
      <c r="AN7" s="39"/>
      <c r="AO7" s="40"/>
      <c r="AP7" s="53"/>
      <c r="AQ7" s="46"/>
      <c r="AR7" s="52"/>
      <c r="AS7" s="177">
        <f>ROUND(L9*(1+AQ13),0)</f>
        <v>320</v>
      </c>
      <c r="AT7" s="49" t="s">
        <v>1482</v>
      </c>
    </row>
    <row r="8" spans="1:47" s="147" customFormat="1" ht="17.100000000000001" customHeight="1" x14ac:dyDescent="0.15">
      <c r="A8" s="7">
        <v>16</v>
      </c>
      <c r="B8" s="8">
        <v>3196</v>
      </c>
      <c r="C8" s="9" t="s">
        <v>117</v>
      </c>
      <c r="D8" s="235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125"/>
      <c r="P8" s="19"/>
      <c r="Q8" s="20"/>
      <c r="R8" s="20"/>
      <c r="S8" s="20"/>
      <c r="T8" s="31"/>
      <c r="U8" s="31"/>
      <c r="V8" s="117"/>
      <c r="W8" s="117"/>
      <c r="X8" s="117"/>
      <c r="Y8" s="122"/>
      <c r="Z8" s="43" t="s">
        <v>1545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2" t="s">
        <v>1484</v>
      </c>
      <c r="AN8" s="222">
        <v>1</v>
      </c>
      <c r="AO8" s="223"/>
      <c r="AP8" s="54"/>
      <c r="AQ8" s="27"/>
      <c r="AR8" s="48"/>
      <c r="AS8" s="177">
        <f>ROUND(ROUND(L9*AN8,0)*(1+AQ13),0)</f>
        <v>320</v>
      </c>
      <c r="AT8" s="29"/>
    </row>
    <row r="9" spans="1:47" s="147" customFormat="1" ht="17.100000000000001" customHeight="1" x14ac:dyDescent="0.15">
      <c r="A9" s="7">
        <v>16</v>
      </c>
      <c r="B9" s="8">
        <v>3197</v>
      </c>
      <c r="C9" s="9" t="s">
        <v>1880</v>
      </c>
      <c r="D9" s="55"/>
      <c r="E9" s="56"/>
      <c r="F9" s="56"/>
      <c r="G9" s="126"/>
      <c r="H9" s="127"/>
      <c r="I9" s="127"/>
      <c r="J9" s="127"/>
      <c r="K9" s="127"/>
      <c r="L9" s="221">
        <f>'移動支援(伴う、単一日中)'!L10:M10</f>
        <v>256</v>
      </c>
      <c r="M9" s="221"/>
      <c r="N9" s="14" t="s">
        <v>62</v>
      </c>
      <c r="O9" s="18"/>
      <c r="P9" s="90" t="s">
        <v>205</v>
      </c>
      <c r="Q9" s="91"/>
      <c r="R9" s="91"/>
      <c r="S9" s="91"/>
      <c r="T9" s="91"/>
      <c r="U9" s="91"/>
      <c r="V9" s="33"/>
      <c r="W9" s="24" t="s">
        <v>1484</v>
      </c>
      <c r="X9" s="219">
        <v>0.7</v>
      </c>
      <c r="Y9" s="220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26"/>
      <c r="AN9" s="39"/>
      <c r="AO9" s="40"/>
      <c r="AP9" s="42"/>
      <c r="AQ9" s="37"/>
      <c r="AR9" s="38"/>
      <c r="AS9" s="177">
        <f>ROUND(ROUND(L9*X9,0)*(1+$AQ$13),0)</f>
        <v>224</v>
      </c>
      <c r="AT9" s="29"/>
    </row>
    <row r="10" spans="1:47" s="147" customFormat="1" ht="17.100000000000001" customHeight="1" x14ac:dyDescent="0.15">
      <c r="A10" s="7">
        <v>16</v>
      </c>
      <c r="B10" s="8">
        <v>3199</v>
      </c>
      <c r="C10" s="9" t="s">
        <v>1881</v>
      </c>
      <c r="D10" s="224" t="s">
        <v>53</v>
      </c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15"/>
      <c r="P10" s="16"/>
      <c r="Q10" s="16"/>
      <c r="R10" s="16"/>
      <c r="S10" s="16"/>
      <c r="T10" s="28"/>
      <c r="U10" s="28"/>
      <c r="V10" s="140"/>
      <c r="W10" s="16"/>
      <c r="X10" s="44"/>
      <c r="Y10" s="45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26"/>
      <c r="AN10" s="39"/>
      <c r="AO10" s="40"/>
      <c r="AP10" s="237" t="s">
        <v>520</v>
      </c>
      <c r="AQ10" s="238"/>
      <c r="AR10" s="239"/>
      <c r="AS10" s="177">
        <f>ROUND(L12*(1+AQ13),0)</f>
        <v>505</v>
      </c>
      <c r="AT10" s="29"/>
    </row>
    <row r="11" spans="1:47" s="147" customFormat="1" ht="17.100000000000001" customHeight="1" x14ac:dyDescent="0.15">
      <c r="A11" s="7">
        <v>16</v>
      </c>
      <c r="B11" s="8">
        <v>3200</v>
      </c>
      <c r="C11" s="9" t="s">
        <v>118</v>
      </c>
      <c r="D11" s="232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125"/>
      <c r="P11" s="19"/>
      <c r="Q11" s="20"/>
      <c r="R11" s="20"/>
      <c r="S11" s="20"/>
      <c r="T11" s="31"/>
      <c r="U11" s="31"/>
      <c r="V11" s="117"/>
      <c r="W11" s="117"/>
      <c r="X11" s="117"/>
      <c r="Y11" s="122"/>
      <c r="Z11" s="43" t="s">
        <v>1545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2" t="s">
        <v>1484</v>
      </c>
      <c r="AN11" s="222">
        <v>1</v>
      </c>
      <c r="AO11" s="223"/>
      <c r="AP11" s="237"/>
      <c r="AQ11" s="238"/>
      <c r="AR11" s="239"/>
      <c r="AS11" s="177">
        <f>ROUND(ROUND(L12*AN11,0)*(1+AQ13),0)</f>
        <v>505</v>
      </c>
      <c r="AT11" s="29"/>
    </row>
    <row r="12" spans="1:47" s="147" customFormat="1" ht="17.100000000000001" customHeight="1" x14ac:dyDescent="0.15">
      <c r="A12" s="7">
        <v>16</v>
      </c>
      <c r="B12" s="8">
        <v>3201</v>
      </c>
      <c r="C12" s="9" t="s">
        <v>1882</v>
      </c>
      <c r="D12" s="55"/>
      <c r="E12" s="56"/>
      <c r="F12" s="56"/>
      <c r="G12" s="126"/>
      <c r="H12" s="127"/>
      <c r="I12" s="127"/>
      <c r="J12" s="127"/>
      <c r="K12" s="127"/>
      <c r="L12" s="221">
        <f>'移動支援(伴う、単一日中)'!L13:M13</f>
        <v>404</v>
      </c>
      <c r="M12" s="221"/>
      <c r="N12" s="14" t="s">
        <v>62</v>
      </c>
      <c r="O12" s="18"/>
      <c r="P12" s="90" t="s">
        <v>205</v>
      </c>
      <c r="Q12" s="91"/>
      <c r="R12" s="91"/>
      <c r="S12" s="91"/>
      <c r="T12" s="91"/>
      <c r="U12" s="91"/>
      <c r="V12" s="33"/>
      <c r="W12" s="24" t="s">
        <v>1484</v>
      </c>
      <c r="X12" s="219">
        <v>0.7</v>
      </c>
      <c r="Y12" s="220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26"/>
      <c r="AN12" s="39"/>
      <c r="AO12" s="40"/>
      <c r="AP12" s="237"/>
      <c r="AQ12" s="238"/>
      <c r="AR12" s="239"/>
      <c r="AS12" s="177">
        <f>ROUND(ROUND(L12*X12,0)*(1+$AQ$13),0)</f>
        <v>354</v>
      </c>
      <c r="AT12" s="29"/>
    </row>
    <row r="13" spans="1:47" s="147" customFormat="1" ht="17.100000000000001" customHeight="1" x14ac:dyDescent="0.15">
      <c r="A13" s="7">
        <v>16</v>
      </c>
      <c r="B13" s="8">
        <v>3203</v>
      </c>
      <c r="C13" s="9" t="s">
        <v>1883</v>
      </c>
      <c r="D13" s="224" t="s">
        <v>900</v>
      </c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15"/>
      <c r="P13" s="16"/>
      <c r="Q13" s="16"/>
      <c r="R13" s="16"/>
      <c r="S13" s="16"/>
      <c r="T13" s="28"/>
      <c r="U13" s="28"/>
      <c r="V13" s="140"/>
      <c r="W13" s="16"/>
      <c r="X13" s="44"/>
      <c r="Y13" s="45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26"/>
      <c r="AN13" s="39"/>
      <c r="AO13" s="40"/>
      <c r="AP13" s="36" t="s">
        <v>1484</v>
      </c>
      <c r="AQ13" s="219">
        <v>0.25</v>
      </c>
      <c r="AR13" s="220"/>
      <c r="AS13" s="177">
        <f>ROUND(L15*(1+AQ13),0)</f>
        <v>734</v>
      </c>
      <c r="AT13" s="29"/>
    </row>
    <row r="14" spans="1:47" s="147" customFormat="1" ht="17.100000000000001" customHeight="1" x14ac:dyDescent="0.15">
      <c r="A14" s="7">
        <v>16</v>
      </c>
      <c r="B14" s="8">
        <v>3204</v>
      </c>
      <c r="C14" s="9" t="s">
        <v>119</v>
      </c>
      <c r="D14" s="232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125"/>
      <c r="P14" s="19"/>
      <c r="Q14" s="20"/>
      <c r="R14" s="20"/>
      <c r="S14" s="20"/>
      <c r="T14" s="31"/>
      <c r="U14" s="31"/>
      <c r="V14" s="117"/>
      <c r="W14" s="117"/>
      <c r="X14" s="117"/>
      <c r="Y14" s="122"/>
      <c r="Z14" s="43" t="s">
        <v>1545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2" t="s">
        <v>1484</v>
      </c>
      <c r="AN14" s="222">
        <v>1</v>
      </c>
      <c r="AO14" s="223"/>
      <c r="AQ14" s="65"/>
      <c r="AR14" s="66" t="s">
        <v>516</v>
      </c>
      <c r="AS14" s="177">
        <f>ROUND(ROUND(L15*AN14,0)*(1+AQ13),0)</f>
        <v>734</v>
      </c>
      <c r="AT14" s="29"/>
    </row>
    <row r="15" spans="1:47" s="147" customFormat="1" ht="17.100000000000001" customHeight="1" x14ac:dyDescent="0.15">
      <c r="A15" s="7">
        <v>16</v>
      </c>
      <c r="B15" s="8">
        <v>3205</v>
      </c>
      <c r="C15" s="9" t="s">
        <v>1884</v>
      </c>
      <c r="D15" s="55"/>
      <c r="E15" s="56"/>
      <c r="F15" s="56"/>
      <c r="G15" s="126"/>
      <c r="H15" s="127"/>
      <c r="I15" s="127"/>
      <c r="J15" s="127"/>
      <c r="K15" s="127"/>
      <c r="L15" s="221">
        <f>'移動支援(伴う、単一日中)'!L16:M16</f>
        <v>587</v>
      </c>
      <c r="M15" s="221"/>
      <c r="N15" s="14" t="s">
        <v>62</v>
      </c>
      <c r="O15" s="18"/>
      <c r="P15" s="90" t="s">
        <v>205</v>
      </c>
      <c r="Q15" s="91"/>
      <c r="R15" s="91"/>
      <c r="S15" s="91"/>
      <c r="T15" s="91"/>
      <c r="U15" s="91"/>
      <c r="V15" s="33"/>
      <c r="W15" s="24" t="s">
        <v>1484</v>
      </c>
      <c r="X15" s="219">
        <v>0.7</v>
      </c>
      <c r="Y15" s="220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26"/>
      <c r="AN15" s="39"/>
      <c r="AO15" s="40"/>
      <c r="AS15" s="177">
        <f>ROUND(ROUND(L15*X15,0)*(1+$AQ$13),0)</f>
        <v>514</v>
      </c>
      <c r="AT15" s="29"/>
    </row>
    <row r="16" spans="1:47" s="147" customFormat="1" ht="17.100000000000001" customHeight="1" x14ac:dyDescent="0.15">
      <c r="A16" s="7">
        <v>16</v>
      </c>
      <c r="B16" s="8">
        <v>3207</v>
      </c>
      <c r="C16" s="9" t="s">
        <v>1885</v>
      </c>
      <c r="D16" s="224" t="s">
        <v>901</v>
      </c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15"/>
      <c r="P16" s="16"/>
      <c r="Q16" s="16"/>
      <c r="R16" s="16"/>
      <c r="S16" s="16"/>
      <c r="T16" s="28"/>
      <c r="U16" s="28"/>
      <c r="V16" s="140"/>
      <c r="W16" s="16"/>
      <c r="X16" s="44"/>
      <c r="Y16" s="45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26"/>
      <c r="AN16" s="39"/>
      <c r="AO16" s="40"/>
      <c r="AR16" s="118"/>
      <c r="AS16" s="177">
        <f>ROUND(L18*(1+AQ13),0)</f>
        <v>836</v>
      </c>
      <c r="AT16" s="29"/>
    </row>
    <row r="17" spans="1:47" s="147" customFormat="1" ht="17.100000000000001" customHeight="1" x14ac:dyDescent="0.15">
      <c r="A17" s="7">
        <v>16</v>
      </c>
      <c r="B17" s="8">
        <v>3208</v>
      </c>
      <c r="C17" s="9" t="s">
        <v>120</v>
      </c>
      <c r="D17" s="232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125"/>
      <c r="P17" s="19"/>
      <c r="Q17" s="20"/>
      <c r="R17" s="20"/>
      <c r="S17" s="20"/>
      <c r="T17" s="31"/>
      <c r="U17" s="31"/>
      <c r="V17" s="117"/>
      <c r="W17" s="117"/>
      <c r="X17" s="117"/>
      <c r="Y17" s="122"/>
      <c r="Z17" s="43" t="s">
        <v>1545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2" t="s">
        <v>1484</v>
      </c>
      <c r="AN17" s="222">
        <v>1</v>
      </c>
      <c r="AO17" s="223"/>
      <c r="AS17" s="177">
        <f>ROUND(ROUND(L18*AN17,0)*(1+AQ13),0)</f>
        <v>836</v>
      </c>
      <c r="AT17" s="29"/>
    </row>
    <row r="18" spans="1:47" s="147" customFormat="1" ht="17.100000000000001" customHeight="1" x14ac:dyDescent="0.15">
      <c r="A18" s="7">
        <v>16</v>
      </c>
      <c r="B18" s="8">
        <v>3209</v>
      </c>
      <c r="C18" s="9" t="s">
        <v>1886</v>
      </c>
      <c r="D18" s="55"/>
      <c r="E18" s="56"/>
      <c r="F18" s="56"/>
      <c r="G18" s="126"/>
      <c r="H18" s="127"/>
      <c r="I18" s="127"/>
      <c r="J18" s="127"/>
      <c r="K18" s="127"/>
      <c r="L18" s="221">
        <f>'移動支援(伴う、単一日中)'!L19:M19</f>
        <v>669</v>
      </c>
      <c r="M18" s="221"/>
      <c r="N18" s="14" t="s">
        <v>62</v>
      </c>
      <c r="O18" s="18"/>
      <c r="P18" s="90" t="s">
        <v>205</v>
      </c>
      <c r="Q18" s="91"/>
      <c r="R18" s="91"/>
      <c r="S18" s="91"/>
      <c r="T18" s="91"/>
      <c r="U18" s="91"/>
      <c r="V18" s="33"/>
      <c r="W18" s="24" t="s">
        <v>1484</v>
      </c>
      <c r="X18" s="219">
        <v>0.7</v>
      </c>
      <c r="Y18" s="220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26"/>
      <c r="AN18" s="39"/>
      <c r="AO18" s="40"/>
      <c r="AP18" s="42"/>
      <c r="AQ18" s="37"/>
      <c r="AR18" s="38"/>
      <c r="AS18" s="177">
        <f>ROUND(ROUND(L18*X18,0)*(1+$AQ$13),0)</f>
        <v>585</v>
      </c>
      <c r="AT18" s="29"/>
    </row>
    <row r="19" spans="1:47" s="147" customFormat="1" ht="17.100000000000001" customHeight="1" x14ac:dyDescent="0.15">
      <c r="A19" s="7">
        <v>16</v>
      </c>
      <c r="B19" s="8">
        <v>3211</v>
      </c>
      <c r="C19" s="9" t="s">
        <v>1887</v>
      </c>
      <c r="D19" s="224" t="s">
        <v>902</v>
      </c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15"/>
      <c r="P19" s="16"/>
      <c r="Q19" s="16"/>
      <c r="R19" s="16"/>
      <c r="S19" s="16"/>
      <c r="T19" s="28"/>
      <c r="U19" s="28"/>
      <c r="V19" s="140"/>
      <c r="W19" s="16"/>
      <c r="X19" s="44"/>
      <c r="Y19" s="45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26"/>
      <c r="AN19" s="39"/>
      <c r="AO19" s="40"/>
      <c r="AP19" s="42"/>
      <c r="AQ19" s="37"/>
      <c r="AR19" s="38"/>
      <c r="AS19" s="177">
        <f>ROUND(L21*(1+AQ13),0)</f>
        <v>943</v>
      </c>
      <c r="AT19" s="29"/>
    </row>
    <row r="20" spans="1:47" s="147" customFormat="1" ht="17.100000000000001" customHeight="1" x14ac:dyDescent="0.15">
      <c r="A20" s="7">
        <v>16</v>
      </c>
      <c r="B20" s="8">
        <v>3212</v>
      </c>
      <c r="C20" s="9" t="s">
        <v>121</v>
      </c>
      <c r="D20" s="232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125"/>
      <c r="P20" s="19"/>
      <c r="Q20" s="20"/>
      <c r="R20" s="20"/>
      <c r="S20" s="20"/>
      <c r="T20" s="31"/>
      <c r="U20" s="31"/>
      <c r="V20" s="117"/>
      <c r="W20" s="117"/>
      <c r="X20" s="117"/>
      <c r="Y20" s="122"/>
      <c r="Z20" s="43" t="s">
        <v>1545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2" t="s">
        <v>1484</v>
      </c>
      <c r="AN20" s="222">
        <v>1</v>
      </c>
      <c r="AO20" s="223"/>
      <c r="AP20" s="54"/>
      <c r="AQ20" s="27"/>
      <c r="AR20" s="48"/>
      <c r="AS20" s="178">
        <f>ROUND(ROUND(L21*AN20,0)*(1+AQ13),0)</f>
        <v>943</v>
      </c>
      <c r="AT20" s="29"/>
    </row>
    <row r="21" spans="1:47" s="147" customFormat="1" ht="17.100000000000001" customHeight="1" x14ac:dyDescent="0.15">
      <c r="A21" s="7">
        <v>16</v>
      </c>
      <c r="B21" s="8">
        <v>3213</v>
      </c>
      <c r="C21" s="9" t="s">
        <v>1888</v>
      </c>
      <c r="D21" s="57"/>
      <c r="E21" s="58"/>
      <c r="F21" s="58"/>
      <c r="G21" s="128"/>
      <c r="H21" s="129"/>
      <c r="I21" s="129"/>
      <c r="J21" s="129"/>
      <c r="K21" s="129"/>
      <c r="L21" s="230">
        <f>'移動支援(伴う、単一日中)'!L22:M22</f>
        <v>754</v>
      </c>
      <c r="M21" s="230"/>
      <c r="N21" s="20" t="s">
        <v>62</v>
      </c>
      <c r="O21" s="21"/>
      <c r="P21" s="107" t="s">
        <v>205</v>
      </c>
      <c r="Q21" s="108"/>
      <c r="R21" s="108"/>
      <c r="S21" s="108"/>
      <c r="T21" s="108"/>
      <c r="U21" s="108"/>
      <c r="V21" s="109"/>
      <c r="W21" s="26" t="s">
        <v>1484</v>
      </c>
      <c r="X21" s="228">
        <v>0.7</v>
      </c>
      <c r="Y21" s="229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26"/>
      <c r="AN21" s="39"/>
      <c r="AO21" s="40"/>
      <c r="AP21" s="110"/>
      <c r="AQ21" s="100"/>
      <c r="AR21" s="101"/>
      <c r="AS21" s="178">
        <f>ROUND(ROUND(L21*X21,0)*(1+$AQ$13),0)</f>
        <v>660</v>
      </c>
      <c r="AT21" s="41"/>
    </row>
    <row r="22" spans="1:47" ht="17.100000000000001" customHeight="1" x14ac:dyDescent="0.15">
      <c r="A22" s="1"/>
    </row>
    <row r="23" spans="1:47" ht="17.100000000000001" customHeight="1" x14ac:dyDescent="0.15">
      <c r="A23" s="1"/>
    </row>
    <row r="24" spans="1:47" ht="17.100000000000001" customHeight="1" x14ac:dyDescent="0.15">
      <c r="A24" s="1"/>
      <c r="B24" s="1" t="s">
        <v>908</v>
      </c>
    </row>
    <row r="25" spans="1:47" s="147" customFormat="1" ht="17.100000000000001" customHeight="1" x14ac:dyDescent="0.15">
      <c r="A25" s="2" t="s">
        <v>1485</v>
      </c>
      <c r="B25" s="143"/>
      <c r="C25" s="11" t="s">
        <v>55</v>
      </c>
      <c r="D25" s="144"/>
      <c r="E25" s="140"/>
      <c r="F25" s="140"/>
      <c r="G25" s="140"/>
      <c r="H25" s="140"/>
      <c r="I25" s="140"/>
      <c r="J25" s="140"/>
      <c r="K25" s="16"/>
      <c r="L25" s="16"/>
      <c r="M25" s="16"/>
      <c r="N25" s="16"/>
      <c r="O25" s="16"/>
      <c r="P25" s="16"/>
      <c r="Q25" s="140"/>
      <c r="R25" s="140"/>
      <c r="S25" s="140"/>
      <c r="T25" s="12"/>
      <c r="U25" s="145"/>
      <c r="V25" s="145"/>
      <c r="W25" s="140"/>
      <c r="X25" s="146" t="s">
        <v>1486</v>
      </c>
      <c r="Y25" s="145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3" t="s">
        <v>56</v>
      </c>
      <c r="AT25" s="3" t="s">
        <v>57</v>
      </c>
      <c r="AU25" s="116"/>
    </row>
    <row r="26" spans="1:47" s="147" customFormat="1" ht="17.100000000000001" customHeight="1" x14ac:dyDescent="0.15">
      <c r="A26" s="4" t="s">
        <v>58</v>
      </c>
      <c r="B26" s="5" t="s">
        <v>59</v>
      </c>
      <c r="C26" s="21"/>
      <c r="D26" s="119"/>
      <c r="E26" s="117"/>
      <c r="F26" s="117"/>
      <c r="G26" s="117"/>
      <c r="H26" s="117"/>
      <c r="I26" s="117"/>
      <c r="J26" s="117"/>
      <c r="K26" s="20"/>
      <c r="L26" s="20"/>
      <c r="M26" s="20"/>
      <c r="N26" s="20"/>
      <c r="O26" s="20"/>
      <c r="P26" s="20"/>
      <c r="Q26" s="117"/>
      <c r="R26" s="117"/>
      <c r="S26" s="117"/>
      <c r="T26" s="117"/>
      <c r="U26" s="148"/>
      <c r="V26" s="148"/>
      <c r="W26" s="117"/>
      <c r="X26" s="148"/>
      <c r="Y26" s="148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6" t="s">
        <v>60</v>
      </c>
      <c r="AT26" s="6" t="s">
        <v>61</v>
      </c>
      <c r="AU26" s="116"/>
    </row>
    <row r="27" spans="1:47" s="147" customFormat="1" ht="17.100000000000001" customHeight="1" x14ac:dyDescent="0.15">
      <c r="A27" s="7">
        <v>16</v>
      </c>
      <c r="B27" s="8">
        <v>3215</v>
      </c>
      <c r="C27" s="9" t="s">
        <v>1889</v>
      </c>
      <c r="D27" s="224" t="s">
        <v>903</v>
      </c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15"/>
      <c r="P27" s="16"/>
      <c r="Q27" s="16"/>
      <c r="R27" s="16"/>
      <c r="S27" s="16"/>
      <c r="T27" s="28"/>
      <c r="U27" s="28"/>
      <c r="V27" s="140"/>
      <c r="W27" s="16"/>
      <c r="X27" s="44"/>
      <c r="Y27" s="45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26"/>
      <c r="AN27" s="39"/>
      <c r="AO27" s="40"/>
      <c r="AP27" s="53"/>
      <c r="AQ27" s="46"/>
      <c r="AR27" s="52"/>
      <c r="AS27" s="177">
        <f>ROUND(L29*(1+AQ33),0)</f>
        <v>320</v>
      </c>
      <c r="AT27" s="49" t="s">
        <v>1482</v>
      </c>
    </row>
    <row r="28" spans="1:47" s="147" customFormat="1" ht="17.100000000000001" customHeight="1" x14ac:dyDescent="0.15">
      <c r="A28" s="7">
        <v>16</v>
      </c>
      <c r="B28" s="8">
        <v>3216</v>
      </c>
      <c r="C28" s="9" t="s">
        <v>122</v>
      </c>
      <c r="D28" s="232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125"/>
      <c r="P28" s="19"/>
      <c r="Q28" s="20"/>
      <c r="R28" s="20"/>
      <c r="S28" s="20"/>
      <c r="T28" s="31"/>
      <c r="U28" s="31"/>
      <c r="V28" s="117"/>
      <c r="W28" s="117"/>
      <c r="X28" s="117"/>
      <c r="Y28" s="122"/>
      <c r="Z28" s="43" t="s">
        <v>1545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2" t="s">
        <v>1484</v>
      </c>
      <c r="AN28" s="222">
        <v>1</v>
      </c>
      <c r="AO28" s="223"/>
      <c r="AP28" s="54"/>
      <c r="AQ28" s="27"/>
      <c r="AR28" s="48"/>
      <c r="AS28" s="177">
        <f>ROUND(ROUND(L29*AN28,0)*(1+AQ33),0)</f>
        <v>320</v>
      </c>
      <c r="AT28" s="29"/>
    </row>
    <row r="29" spans="1:47" s="147" customFormat="1" ht="17.100000000000001" customHeight="1" x14ac:dyDescent="0.15">
      <c r="A29" s="7">
        <v>16</v>
      </c>
      <c r="B29" s="8">
        <v>3217</v>
      </c>
      <c r="C29" s="9" t="s">
        <v>1890</v>
      </c>
      <c r="D29" s="55"/>
      <c r="E29" s="56"/>
      <c r="F29" s="56"/>
      <c r="G29" s="126"/>
      <c r="H29" s="127"/>
      <c r="I29" s="127"/>
      <c r="J29" s="127"/>
      <c r="K29" s="127"/>
      <c r="L29" s="221">
        <f>'移動支援(伴う、単一日中)'!L10:M10</f>
        <v>256</v>
      </c>
      <c r="M29" s="221"/>
      <c r="N29" s="14" t="s">
        <v>62</v>
      </c>
      <c r="O29" s="18"/>
      <c r="P29" s="90" t="s">
        <v>205</v>
      </c>
      <c r="Q29" s="91"/>
      <c r="R29" s="91"/>
      <c r="S29" s="91"/>
      <c r="T29" s="91"/>
      <c r="U29" s="91"/>
      <c r="V29" s="33"/>
      <c r="W29" s="24" t="s">
        <v>1484</v>
      </c>
      <c r="X29" s="219">
        <v>0.7</v>
      </c>
      <c r="Y29" s="220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26"/>
      <c r="AN29" s="39"/>
      <c r="AO29" s="40"/>
      <c r="AP29" s="42"/>
      <c r="AQ29" s="37"/>
      <c r="AR29" s="38"/>
      <c r="AS29" s="177">
        <f>ROUND(ROUND(L29*X29,0)*(1+$AQ$33),0)</f>
        <v>224</v>
      </c>
      <c r="AT29" s="29"/>
    </row>
    <row r="30" spans="1:47" s="147" customFormat="1" ht="17.100000000000001" customHeight="1" x14ac:dyDescent="0.15">
      <c r="A30" s="7">
        <v>16</v>
      </c>
      <c r="B30" s="8">
        <v>3219</v>
      </c>
      <c r="C30" s="9" t="s">
        <v>1891</v>
      </c>
      <c r="D30" s="224" t="s">
        <v>904</v>
      </c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15"/>
      <c r="P30" s="16"/>
      <c r="Q30" s="16"/>
      <c r="R30" s="16"/>
      <c r="S30" s="16"/>
      <c r="T30" s="28"/>
      <c r="U30" s="28"/>
      <c r="V30" s="140"/>
      <c r="W30" s="16"/>
      <c r="X30" s="44"/>
      <c r="Y30" s="45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26"/>
      <c r="AN30" s="39"/>
      <c r="AO30" s="40"/>
      <c r="AP30" s="237" t="s">
        <v>519</v>
      </c>
      <c r="AQ30" s="238"/>
      <c r="AR30" s="239"/>
      <c r="AS30" s="177">
        <f>ROUND(L32*(1+AQ33),0)</f>
        <v>505</v>
      </c>
      <c r="AT30" s="29"/>
    </row>
    <row r="31" spans="1:47" s="147" customFormat="1" ht="17.100000000000001" customHeight="1" x14ac:dyDescent="0.15">
      <c r="A31" s="7">
        <v>16</v>
      </c>
      <c r="B31" s="8">
        <v>3220</v>
      </c>
      <c r="C31" s="9" t="s">
        <v>123</v>
      </c>
      <c r="D31" s="232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125"/>
      <c r="P31" s="19"/>
      <c r="Q31" s="20"/>
      <c r="R31" s="20"/>
      <c r="S31" s="20"/>
      <c r="T31" s="31"/>
      <c r="U31" s="31"/>
      <c r="V31" s="117"/>
      <c r="W31" s="117"/>
      <c r="X31" s="117"/>
      <c r="Y31" s="122"/>
      <c r="Z31" s="43" t="s">
        <v>1545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2" t="s">
        <v>1484</v>
      </c>
      <c r="AN31" s="222">
        <v>1</v>
      </c>
      <c r="AO31" s="223"/>
      <c r="AP31" s="237"/>
      <c r="AQ31" s="238"/>
      <c r="AR31" s="239"/>
      <c r="AS31" s="177">
        <f>ROUND(ROUND(L32*AN31,0)*(1+AQ33),0)</f>
        <v>505</v>
      </c>
      <c r="AT31" s="29"/>
    </row>
    <row r="32" spans="1:47" s="147" customFormat="1" ht="17.100000000000001" customHeight="1" x14ac:dyDescent="0.15">
      <c r="A32" s="7">
        <v>16</v>
      </c>
      <c r="B32" s="8">
        <v>3221</v>
      </c>
      <c r="C32" s="9" t="s">
        <v>1892</v>
      </c>
      <c r="D32" s="55"/>
      <c r="E32" s="56"/>
      <c r="F32" s="56"/>
      <c r="G32" s="126"/>
      <c r="H32" s="127"/>
      <c r="I32" s="127"/>
      <c r="J32" s="127"/>
      <c r="K32" s="127"/>
      <c r="L32" s="221">
        <f>'移動支援(伴う、単一日中)'!L13:M13</f>
        <v>404</v>
      </c>
      <c r="M32" s="221"/>
      <c r="N32" s="14" t="s">
        <v>62</v>
      </c>
      <c r="O32" s="18"/>
      <c r="P32" s="90" t="s">
        <v>205</v>
      </c>
      <c r="Q32" s="91"/>
      <c r="R32" s="91"/>
      <c r="S32" s="91"/>
      <c r="T32" s="91"/>
      <c r="U32" s="91"/>
      <c r="V32" s="33"/>
      <c r="W32" s="24" t="s">
        <v>1484</v>
      </c>
      <c r="X32" s="219">
        <v>0.7</v>
      </c>
      <c r="Y32" s="220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26"/>
      <c r="AN32" s="39"/>
      <c r="AO32" s="40"/>
      <c r="AP32" s="237"/>
      <c r="AQ32" s="238"/>
      <c r="AR32" s="239"/>
      <c r="AS32" s="177">
        <f>ROUND(ROUND(L32*X32,0)*(1+$AQ$33),0)</f>
        <v>354</v>
      </c>
      <c r="AT32" s="29"/>
    </row>
    <row r="33" spans="1:46" s="147" customFormat="1" ht="17.100000000000001" customHeight="1" x14ac:dyDescent="0.15">
      <c r="A33" s="7">
        <v>16</v>
      </c>
      <c r="B33" s="8">
        <v>3223</v>
      </c>
      <c r="C33" s="9" t="s">
        <v>1893</v>
      </c>
      <c r="D33" s="224" t="s">
        <v>905</v>
      </c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15"/>
      <c r="P33" s="16"/>
      <c r="Q33" s="16"/>
      <c r="R33" s="16"/>
      <c r="S33" s="16"/>
      <c r="T33" s="28"/>
      <c r="U33" s="28"/>
      <c r="V33" s="140"/>
      <c r="W33" s="16"/>
      <c r="X33" s="44"/>
      <c r="Y33" s="45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26"/>
      <c r="AN33" s="39"/>
      <c r="AO33" s="40"/>
      <c r="AP33" s="36" t="s">
        <v>1484</v>
      </c>
      <c r="AQ33" s="219">
        <v>0.25</v>
      </c>
      <c r="AR33" s="220"/>
      <c r="AS33" s="177">
        <f>ROUND(L35*(1+AQ33),0)</f>
        <v>734</v>
      </c>
      <c r="AT33" s="29"/>
    </row>
    <row r="34" spans="1:46" s="147" customFormat="1" ht="17.100000000000001" customHeight="1" x14ac:dyDescent="0.15">
      <c r="A34" s="7">
        <v>16</v>
      </c>
      <c r="B34" s="8">
        <v>3224</v>
      </c>
      <c r="C34" s="9" t="s">
        <v>124</v>
      </c>
      <c r="D34" s="232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125"/>
      <c r="P34" s="19"/>
      <c r="Q34" s="20"/>
      <c r="R34" s="20"/>
      <c r="S34" s="20"/>
      <c r="T34" s="31"/>
      <c r="U34" s="31"/>
      <c r="V34" s="117"/>
      <c r="W34" s="117"/>
      <c r="X34" s="117"/>
      <c r="Y34" s="122"/>
      <c r="Z34" s="43" t="s">
        <v>1545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2" t="s">
        <v>1484</v>
      </c>
      <c r="AN34" s="222">
        <v>1</v>
      </c>
      <c r="AO34" s="223"/>
      <c r="AR34" s="66" t="s">
        <v>516</v>
      </c>
      <c r="AS34" s="177">
        <f>ROUND(ROUND(L35*AN34,0)*(1+AQ33),0)</f>
        <v>734</v>
      </c>
      <c r="AT34" s="29"/>
    </row>
    <row r="35" spans="1:46" s="147" customFormat="1" ht="17.100000000000001" customHeight="1" x14ac:dyDescent="0.15">
      <c r="A35" s="7">
        <v>16</v>
      </c>
      <c r="B35" s="8">
        <v>3225</v>
      </c>
      <c r="C35" s="9" t="s">
        <v>1894</v>
      </c>
      <c r="D35" s="55"/>
      <c r="E35" s="56"/>
      <c r="F35" s="56"/>
      <c r="G35" s="126"/>
      <c r="H35" s="127"/>
      <c r="I35" s="127"/>
      <c r="J35" s="127"/>
      <c r="K35" s="127"/>
      <c r="L35" s="221">
        <f>'移動支援(伴う、単一日中)'!L16:M16</f>
        <v>587</v>
      </c>
      <c r="M35" s="221"/>
      <c r="N35" s="14" t="s">
        <v>62</v>
      </c>
      <c r="O35" s="18"/>
      <c r="P35" s="90" t="s">
        <v>205</v>
      </c>
      <c r="Q35" s="91"/>
      <c r="R35" s="91"/>
      <c r="S35" s="91"/>
      <c r="T35" s="91"/>
      <c r="U35" s="91"/>
      <c r="V35" s="33"/>
      <c r="W35" s="24" t="s">
        <v>1484</v>
      </c>
      <c r="X35" s="219">
        <v>0.7</v>
      </c>
      <c r="Y35" s="220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26"/>
      <c r="AN35" s="39"/>
      <c r="AO35" s="40"/>
      <c r="AS35" s="177">
        <f>ROUND(ROUND(L35*X35,0)*(1+$AQ$33),0)</f>
        <v>514</v>
      </c>
      <c r="AT35" s="29"/>
    </row>
    <row r="36" spans="1:46" s="147" customFormat="1" ht="17.100000000000001" customHeight="1" x14ac:dyDescent="0.15">
      <c r="A36" s="7">
        <v>16</v>
      </c>
      <c r="B36" s="8">
        <v>3227</v>
      </c>
      <c r="C36" s="9" t="s">
        <v>1895</v>
      </c>
      <c r="D36" s="224" t="s">
        <v>180</v>
      </c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15"/>
      <c r="P36" s="16"/>
      <c r="Q36" s="16"/>
      <c r="R36" s="16"/>
      <c r="S36" s="16"/>
      <c r="T36" s="28"/>
      <c r="U36" s="28"/>
      <c r="V36" s="140"/>
      <c r="W36" s="16"/>
      <c r="X36" s="44"/>
      <c r="Y36" s="45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26"/>
      <c r="AN36" s="39"/>
      <c r="AO36" s="40"/>
      <c r="AR36" s="118"/>
      <c r="AS36" s="177">
        <f>ROUND(L38*(1+AQ33),0)</f>
        <v>836</v>
      </c>
      <c r="AT36" s="29"/>
    </row>
    <row r="37" spans="1:46" s="147" customFormat="1" ht="17.100000000000001" customHeight="1" x14ac:dyDescent="0.15">
      <c r="A37" s="7">
        <v>16</v>
      </c>
      <c r="B37" s="8">
        <v>3228</v>
      </c>
      <c r="C37" s="9" t="s">
        <v>125</v>
      </c>
      <c r="D37" s="232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125"/>
      <c r="P37" s="19"/>
      <c r="Q37" s="20"/>
      <c r="R37" s="20"/>
      <c r="S37" s="20"/>
      <c r="T37" s="31"/>
      <c r="U37" s="31"/>
      <c r="V37" s="117"/>
      <c r="W37" s="117"/>
      <c r="X37" s="117"/>
      <c r="Y37" s="122"/>
      <c r="Z37" s="43" t="s">
        <v>1545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2" t="s">
        <v>1484</v>
      </c>
      <c r="AN37" s="222">
        <v>1</v>
      </c>
      <c r="AO37" s="223"/>
      <c r="AS37" s="177">
        <f>ROUND(ROUND(L38*AN37,0)*(1+AQ33),0)</f>
        <v>836</v>
      </c>
      <c r="AT37" s="29"/>
    </row>
    <row r="38" spans="1:46" s="147" customFormat="1" ht="17.100000000000001" customHeight="1" x14ac:dyDescent="0.15">
      <c r="A38" s="7">
        <v>16</v>
      </c>
      <c r="B38" s="8">
        <v>3229</v>
      </c>
      <c r="C38" s="9" t="s">
        <v>1896</v>
      </c>
      <c r="D38" s="55"/>
      <c r="E38" s="56"/>
      <c r="F38" s="56"/>
      <c r="G38" s="126"/>
      <c r="H38" s="127"/>
      <c r="I38" s="127"/>
      <c r="J38" s="127"/>
      <c r="K38" s="127"/>
      <c r="L38" s="221">
        <f>'移動支援(伴う、単一日中)'!L19:M19</f>
        <v>669</v>
      </c>
      <c r="M38" s="221"/>
      <c r="N38" s="14" t="s">
        <v>62</v>
      </c>
      <c r="O38" s="18"/>
      <c r="P38" s="90" t="s">
        <v>205</v>
      </c>
      <c r="Q38" s="91"/>
      <c r="R38" s="91"/>
      <c r="S38" s="91"/>
      <c r="T38" s="91"/>
      <c r="U38" s="91"/>
      <c r="V38" s="33"/>
      <c r="W38" s="24" t="s">
        <v>1484</v>
      </c>
      <c r="X38" s="219">
        <v>0.7</v>
      </c>
      <c r="Y38" s="220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26"/>
      <c r="AN38" s="39"/>
      <c r="AO38" s="40"/>
      <c r="AP38" s="42"/>
      <c r="AQ38" s="37"/>
      <c r="AR38" s="38"/>
      <c r="AS38" s="177">
        <f>ROUND(ROUND(L38*X38,0)*(1+$AQ$33),0)</f>
        <v>585</v>
      </c>
      <c r="AT38" s="29"/>
    </row>
    <row r="39" spans="1:46" s="147" customFormat="1" ht="17.100000000000001" customHeight="1" x14ac:dyDescent="0.15">
      <c r="A39" s="7">
        <v>16</v>
      </c>
      <c r="B39" s="8">
        <v>3231</v>
      </c>
      <c r="C39" s="9" t="s">
        <v>1897</v>
      </c>
      <c r="D39" s="224" t="s">
        <v>181</v>
      </c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15"/>
      <c r="P39" s="16"/>
      <c r="Q39" s="16"/>
      <c r="R39" s="16"/>
      <c r="S39" s="16"/>
      <c r="T39" s="28"/>
      <c r="U39" s="28"/>
      <c r="V39" s="140"/>
      <c r="W39" s="16"/>
      <c r="X39" s="44"/>
      <c r="Y39" s="45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26"/>
      <c r="AN39" s="39"/>
      <c r="AO39" s="40"/>
      <c r="AP39" s="42"/>
      <c r="AQ39" s="37"/>
      <c r="AR39" s="38"/>
      <c r="AS39" s="177">
        <f>ROUND(L41*(1+AQ33),0)</f>
        <v>943</v>
      </c>
      <c r="AT39" s="29"/>
    </row>
    <row r="40" spans="1:46" s="147" customFormat="1" ht="17.100000000000001" customHeight="1" x14ac:dyDescent="0.15">
      <c r="A40" s="7">
        <v>16</v>
      </c>
      <c r="B40" s="8">
        <v>3232</v>
      </c>
      <c r="C40" s="9" t="s">
        <v>126</v>
      </c>
      <c r="D40" s="232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125"/>
      <c r="P40" s="19"/>
      <c r="Q40" s="20"/>
      <c r="R40" s="20"/>
      <c r="S40" s="20"/>
      <c r="T40" s="31"/>
      <c r="U40" s="31"/>
      <c r="V40" s="117"/>
      <c r="W40" s="117"/>
      <c r="X40" s="117"/>
      <c r="Y40" s="122"/>
      <c r="Z40" s="43" t="s">
        <v>1545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2" t="s">
        <v>1484</v>
      </c>
      <c r="AN40" s="222">
        <v>1</v>
      </c>
      <c r="AO40" s="223"/>
      <c r="AP40" s="54"/>
      <c r="AQ40" s="27"/>
      <c r="AR40" s="48"/>
      <c r="AS40" s="177">
        <f>ROUND(ROUND(L41*AN40,0)*(1+AQ33),0)</f>
        <v>943</v>
      </c>
      <c r="AT40" s="29"/>
    </row>
    <row r="41" spans="1:46" s="147" customFormat="1" ht="17.100000000000001" customHeight="1" x14ac:dyDescent="0.15">
      <c r="A41" s="7">
        <v>16</v>
      </c>
      <c r="B41" s="8">
        <v>3233</v>
      </c>
      <c r="C41" s="9" t="s">
        <v>1898</v>
      </c>
      <c r="D41" s="55"/>
      <c r="E41" s="56"/>
      <c r="F41" s="56"/>
      <c r="G41" s="126"/>
      <c r="H41" s="127"/>
      <c r="I41" s="127"/>
      <c r="J41" s="127"/>
      <c r="K41" s="127"/>
      <c r="L41" s="221">
        <f>'移動支援(伴う、単一日中)'!L22:M22</f>
        <v>754</v>
      </c>
      <c r="M41" s="221"/>
      <c r="N41" s="14" t="s">
        <v>62</v>
      </c>
      <c r="O41" s="18"/>
      <c r="P41" s="90" t="s">
        <v>205</v>
      </c>
      <c r="Q41" s="91"/>
      <c r="R41" s="91"/>
      <c r="S41" s="91"/>
      <c r="T41" s="91"/>
      <c r="U41" s="91"/>
      <c r="V41" s="33"/>
      <c r="W41" s="24" t="s">
        <v>1484</v>
      </c>
      <c r="X41" s="219">
        <v>0.7</v>
      </c>
      <c r="Y41" s="220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26"/>
      <c r="AN41" s="39"/>
      <c r="AO41" s="40"/>
      <c r="AP41" s="42"/>
      <c r="AQ41" s="37"/>
      <c r="AR41" s="38"/>
      <c r="AS41" s="177">
        <f>ROUND(ROUND(L41*X41,0)*(1+$AQ$33),0)</f>
        <v>660</v>
      </c>
      <c r="AT41" s="29"/>
    </row>
    <row r="42" spans="1:46" s="147" customFormat="1" ht="17.100000000000001" customHeight="1" x14ac:dyDescent="0.15">
      <c r="A42" s="7">
        <v>16</v>
      </c>
      <c r="B42" s="8">
        <v>3235</v>
      </c>
      <c r="C42" s="9" t="s">
        <v>1899</v>
      </c>
      <c r="D42" s="224" t="s">
        <v>548</v>
      </c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15"/>
      <c r="P42" s="16"/>
      <c r="Q42" s="16"/>
      <c r="R42" s="16"/>
      <c r="S42" s="16"/>
      <c r="T42" s="28"/>
      <c r="U42" s="28"/>
      <c r="V42" s="140"/>
      <c r="W42" s="16"/>
      <c r="X42" s="44"/>
      <c r="Y42" s="45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36"/>
      <c r="AQ42" s="37"/>
      <c r="AR42" s="38"/>
      <c r="AS42" s="177">
        <f>ROUND(L44*(1+AQ33),0)</f>
        <v>1046</v>
      </c>
      <c r="AT42" s="29"/>
    </row>
    <row r="43" spans="1:46" s="147" customFormat="1" ht="17.100000000000001" customHeight="1" x14ac:dyDescent="0.15">
      <c r="A43" s="7">
        <v>16</v>
      </c>
      <c r="B43" s="8">
        <v>3236</v>
      </c>
      <c r="C43" s="9" t="s">
        <v>127</v>
      </c>
      <c r="D43" s="232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125"/>
      <c r="P43" s="19"/>
      <c r="Q43" s="20"/>
      <c r="R43" s="20"/>
      <c r="S43" s="20"/>
      <c r="T43" s="31"/>
      <c r="U43" s="31"/>
      <c r="V43" s="117"/>
      <c r="W43" s="117"/>
      <c r="X43" s="117"/>
      <c r="Y43" s="122"/>
      <c r="Z43" s="43" t="s">
        <v>1545</v>
      </c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2" t="s">
        <v>1484</v>
      </c>
      <c r="AN43" s="222">
        <v>1</v>
      </c>
      <c r="AO43" s="222"/>
      <c r="AP43" s="155"/>
      <c r="AQ43" s="116"/>
      <c r="AR43" s="118"/>
      <c r="AS43" s="177">
        <f>ROUND(ROUND(L44*AN43,0)*(1+AQ33),0)</f>
        <v>1046</v>
      </c>
      <c r="AT43" s="29"/>
    </row>
    <row r="44" spans="1:46" s="147" customFormat="1" ht="17.100000000000001" customHeight="1" x14ac:dyDescent="0.15">
      <c r="A44" s="7">
        <v>16</v>
      </c>
      <c r="B44" s="8">
        <v>3237</v>
      </c>
      <c r="C44" s="9" t="s">
        <v>1900</v>
      </c>
      <c r="D44" s="55"/>
      <c r="E44" s="56"/>
      <c r="F44" s="56"/>
      <c r="G44" s="126"/>
      <c r="H44" s="127"/>
      <c r="I44" s="127"/>
      <c r="J44" s="127"/>
      <c r="K44" s="127"/>
      <c r="L44" s="221">
        <f>'移動支援(伴う、単一日中)'!L25:M25</f>
        <v>837</v>
      </c>
      <c r="M44" s="221"/>
      <c r="N44" s="14" t="s">
        <v>62</v>
      </c>
      <c r="O44" s="18"/>
      <c r="P44" s="90" t="s">
        <v>205</v>
      </c>
      <c r="Q44" s="91"/>
      <c r="R44" s="91"/>
      <c r="S44" s="91"/>
      <c r="T44" s="91"/>
      <c r="U44" s="91"/>
      <c r="V44" s="33"/>
      <c r="W44" s="24" t="s">
        <v>1484</v>
      </c>
      <c r="X44" s="219">
        <v>0.7</v>
      </c>
      <c r="Y44" s="220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26"/>
      <c r="AN44" s="39"/>
      <c r="AO44" s="39"/>
      <c r="AP44" s="155"/>
      <c r="AQ44" s="116"/>
      <c r="AR44" s="118"/>
      <c r="AS44" s="177">
        <f>ROUND(ROUND(L44*X44,0)*(1+$AQ$33),0)</f>
        <v>733</v>
      </c>
      <c r="AT44" s="29"/>
    </row>
    <row r="45" spans="1:46" s="147" customFormat="1" ht="17.100000000000001" customHeight="1" x14ac:dyDescent="0.15">
      <c r="A45" s="7">
        <v>16</v>
      </c>
      <c r="B45" s="8">
        <v>3239</v>
      </c>
      <c r="C45" s="9" t="s">
        <v>1901</v>
      </c>
      <c r="D45" s="224" t="s">
        <v>549</v>
      </c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15"/>
      <c r="P45" s="16"/>
      <c r="Q45" s="16"/>
      <c r="R45" s="16"/>
      <c r="S45" s="16"/>
      <c r="T45" s="28"/>
      <c r="U45" s="28"/>
      <c r="V45" s="140"/>
      <c r="W45" s="16"/>
      <c r="X45" s="44"/>
      <c r="Y45" s="45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26"/>
      <c r="AN45" s="39"/>
      <c r="AO45" s="39"/>
      <c r="AP45" s="155"/>
      <c r="AQ45" s="116"/>
      <c r="AR45" s="118"/>
      <c r="AS45" s="177">
        <f>ROUND(L47*(1+AQ33),0)</f>
        <v>1151</v>
      </c>
      <c r="AT45" s="29"/>
    </row>
    <row r="46" spans="1:46" s="147" customFormat="1" ht="17.100000000000001" customHeight="1" x14ac:dyDescent="0.15">
      <c r="A46" s="7">
        <v>16</v>
      </c>
      <c r="B46" s="8">
        <v>3240</v>
      </c>
      <c r="C46" s="9" t="s">
        <v>128</v>
      </c>
      <c r="D46" s="232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125"/>
      <c r="P46" s="19"/>
      <c r="Q46" s="20"/>
      <c r="R46" s="20"/>
      <c r="S46" s="20"/>
      <c r="T46" s="31"/>
      <c r="U46" s="31"/>
      <c r="V46" s="117"/>
      <c r="W46" s="117"/>
      <c r="X46" s="117"/>
      <c r="Y46" s="122"/>
      <c r="Z46" s="43" t="s">
        <v>1545</v>
      </c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2" t="s">
        <v>1484</v>
      </c>
      <c r="AN46" s="222">
        <v>1</v>
      </c>
      <c r="AO46" s="222"/>
      <c r="AP46" s="155"/>
      <c r="AQ46" s="116"/>
      <c r="AR46" s="118"/>
      <c r="AS46" s="177">
        <f>ROUND(ROUND(L47*AN46,0)*(1+AQ33),0)</f>
        <v>1151</v>
      </c>
      <c r="AT46" s="29"/>
    </row>
    <row r="47" spans="1:46" s="147" customFormat="1" ht="17.100000000000001" customHeight="1" x14ac:dyDescent="0.15">
      <c r="A47" s="7">
        <v>16</v>
      </c>
      <c r="B47" s="8">
        <v>3241</v>
      </c>
      <c r="C47" s="9" t="s">
        <v>1902</v>
      </c>
      <c r="D47" s="55"/>
      <c r="E47" s="56"/>
      <c r="F47" s="56"/>
      <c r="G47" s="126"/>
      <c r="H47" s="127"/>
      <c r="I47" s="127"/>
      <c r="J47" s="127"/>
      <c r="K47" s="127"/>
      <c r="L47" s="221">
        <f>'移動支援(伴う、単一日中)'!L28:M28</f>
        <v>921</v>
      </c>
      <c r="M47" s="221"/>
      <c r="N47" s="14" t="s">
        <v>62</v>
      </c>
      <c r="O47" s="18"/>
      <c r="P47" s="90" t="s">
        <v>205</v>
      </c>
      <c r="Q47" s="91"/>
      <c r="R47" s="91"/>
      <c r="S47" s="91"/>
      <c r="T47" s="91"/>
      <c r="U47" s="91"/>
      <c r="V47" s="33"/>
      <c r="W47" s="24" t="s">
        <v>1484</v>
      </c>
      <c r="X47" s="219">
        <v>0.7</v>
      </c>
      <c r="Y47" s="220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26"/>
      <c r="AN47" s="39"/>
      <c r="AO47" s="39"/>
      <c r="AP47" s="155"/>
      <c r="AQ47" s="116"/>
      <c r="AR47" s="118"/>
      <c r="AS47" s="177">
        <f>ROUND(ROUND(L47*X47,0)*(1+$AQ$33),0)</f>
        <v>806</v>
      </c>
      <c r="AT47" s="29"/>
    </row>
    <row r="48" spans="1:46" s="147" customFormat="1" ht="17.100000000000001" customHeight="1" x14ac:dyDescent="0.15">
      <c r="A48" s="7">
        <v>16</v>
      </c>
      <c r="B48" s="8">
        <v>3243</v>
      </c>
      <c r="C48" s="9" t="s">
        <v>1903</v>
      </c>
      <c r="D48" s="215" t="s">
        <v>550</v>
      </c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130"/>
      <c r="P48" s="16"/>
      <c r="Q48" s="16"/>
      <c r="R48" s="16"/>
      <c r="S48" s="16"/>
      <c r="T48" s="28"/>
      <c r="U48" s="28"/>
      <c r="V48" s="140"/>
      <c r="W48" s="16"/>
      <c r="X48" s="44"/>
      <c r="Y48" s="45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26"/>
      <c r="AN48" s="39"/>
      <c r="AO48" s="39"/>
      <c r="AP48" s="155"/>
      <c r="AQ48" s="116"/>
      <c r="AR48" s="118"/>
      <c r="AS48" s="177">
        <f>ROUND(L50*(1+AQ33),0)</f>
        <v>1255</v>
      </c>
      <c r="AT48" s="29"/>
    </row>
    <row r="49" spans="1:46" s="147" customFormat="1" ht="17.100000000000001" customHeight="1" x14ac:dyDescent="0.15">
      <c r="A49" s="7">
        <v>16</v>
      </c>
      <c r="B49" s="8">
        <v>3244</v>
      </c>
      <c r="C49" s="9" t="s">
        <v>129</v>
      </c>
      <c r="D49" s="235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131"/>
      <c r="P49" s="19"/>
      <c r="Q49" s="20"/>
      <c r="R49" s="20"/>
      <c r="S49" s="20"/>
      <c r="T49" s="31"/>
      <c r="U49" s="31"/>
      <c r="V49" s="117"/>
      <c r="W49" s="117"/>
      <c r="X49" s="117"/>
      <c r="Y49" s="122"/>
      <c r="Z49" s="43" t="s">
        <v>1545</v>
      </c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2" t="s">
        <v>1484</v>
      </c>
      <c r="AN49" s="222">
        <v>1</v>
      </c>
      <c r="AO49" s="222"/>
      <c r="AP49" s="155"/>
      <c r="AQ49" s="116"/>
      <c r="AR49" s="118"/>
      <c r="AS49" s="177">
        <f>ROUND(ROUND(L50*AN49,0)*(1+AQ33),0)</f>
        <v>1255</v>
      </c>
      <c r="AT49" s="29"/>
    </row>
    <row r="50" spans="1:46" s="147" customFormat="1" ht="17.100000000000001" customHeight="1" x14ac:dyDescent="0.15">
      <c r="A50" s="7">
        <v>16</v>
      </c>
      <c r="B50" s="8">
        <v>3245</v>
      </c>
      <c r="C50" s="9" t="s">
        <v>1904</v>
      </c>
      <c r="D50" s="55"/>
      <c r="E50" s="56"/>
      <c r="F50" s="56"/>
      <c r="G50" s="126"/>
      <c r="H50" s="127"/>
      <c r="I50" s="127"/>
      <c r="J50" s="127"/>
      <c r="K50" s="127"/>
      <c r="L50" s="221">
        <f>'移動支援(伴う、単一日中)'!L31:M31</f>
        <v>1004</v>
      </c>
      <c r="M50" s="221"/>
      <c r="N50" s="14" t="s">
        <v>62</v>
      </c>
      <c r="O50" s="18"/>
      <c r="P50" s="90" t="s">
        <v>205</v>
      </c>
      <c r="Q50" s="91"/>
      <c r="R50" s="91"/>
      <c r="S50" s="91"/>
      <c r="T50" s="91"/>
      <c r="U50" s="91"/>
      <c r="V50" s="33"/>
      <c r="W50" s="24" t="s">
        <v>1484</v>
      </c>
      <c r="X50" s="219">
        <v>0.7</v>
      </c>
      <c r="Y50" s="220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26"/>
      <c r="AN50" s="39"/>
      <c r="AO50" s="39"/>
      <c r="AP50" s="155"/>
      <c r="AQ50" s="116"/>
      <c r="AR50" s="118"/>
      <c r="AS50" s="177">
        <f>ROUND(ROUND(L50*X50,0)*(1+$AQ$33),0)</f>
        <v>879</v>
      </c>
      <c r="AT50" s="29"/>
    </row>
    <row r="51" spans="1:46" s="147" customFormat="1" ht="17.100000000000001" customHeight="1" x14ac:dyDescent="0.15">
      <c r="A51" s="7">
        <v>16</v>
      </c>
      <c r="B51" s="8">
        <v>3247</v>
      </c>
      <c r="C51" s="9" t="s">
        <v>1905</v>
      </c>
      <c r="D51" s="224" t="s">
        <v>551</v>
      </c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15"/>
      <c r="P51" s="16"/>
      <c r="Q51" s="16"/>
      <c r="R51" s="16"/>
      <c r="S51" s="16"/>
      <c r="T51" s="28"/>
      <c r="U51" s="28"/>
      <c r="V51" s="140"/>
      <c r="W51" s="16"/>
      <c r="X51" s="44"/>
      <c r="Y51" s="45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26"/>
      <c r="AN51" s="39"/>
      <c r="AO51" s="39"/>
      <c r="AP51" s="155"/>
      <c r="AQ51" s="116"/>
      <c r="AR51" s="118"/>
      <c r="AS51" s="177">
        <f>ROUND(L53*(1+AQ33),0)</f>
        <v>1359</v>
      </c>
      <c r="AT51" s="29"/>
    </row>
    <row r="52" spans="1:46" s="147" customFormat="1" ht="17.100000000000001" customHeight="1" x14ac:dyDescent="0.15">
      <c r="A52" s="7">
        <v>16</v>
      </c>
      <c r="B52" s="8">
        <v>3248</v>
      </c>
      <c r="C52" s="9" t="s">
        <v>130</v>
      </c>
      <c r="D52" s="232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125"/>
      <c r="P52" s="19"/>
      <c r="Q52" s="20"/>
      <c r="R52" s="20"/>
      <c r="S52" s="20"/>
      <c r="T52" s="31"/>
      <c r="U52" s="31"/>
      <c r="V52" s="117"/>
      <c r="W52" s="117"/>
      <c r="X52" s="117"/>
      <c r="Y52" s="122"/>
      <c r="Z52" s="43" t="s">
        <v>1545</v>
      </c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2" t="s">
        <v>1484</v>
      </c>
      <c r="AN52" s="222">
        <v>1</v>
      </c>
      <c r="AO52" s="222"/>
      <c r="AP52" s="155"/>
      <c r="AQ52" s="116"/>
      <c r="AR52" s="118"/>
      <c r="AS52" s="178">
        <f>ROUND(ROUND(L53*AN52,0)*(1+AQ33),0)</f>
        <v>1359</v>
      </c>
      <c r="AT52" s="29"/>
    </row>
    <row r="53" spans="1:46" s="147" customFormat="1" ht="17.100000000000001" customHeight="1" x14ac:dyDescent="0.15">
      <c r="A53" s="7">
        <v>16</v>
      </c>
      <c r="B53" s="8">
        <v>3249</v>
      </c>
      <c r="C53" s="9" t="s">
        <v>1906</v>
      </c>
      <c r="D53" s="57"/>
      <c r="E53" s="58"/>
      <c r="F53" s="58"/>
      <c r="G53" s="128"/>
      <c r="H53" s="129"/>
      <c r="I53" s="129"/>
      <c r="J53" s="129"/>
      <c r="K53" s="129"/>
      <c r="L53" s="230">
        <f>'移動支援(伴う、単一日中)'!L34:M34</f>
        <v>1087</v>
      </c>
      <c r="M53" s="230"/>
      <c r="N53" s="20" t="s">
        <v>62</v>
      </c>
      <c r="O53" s="21"/>
      <c r="P53" s="107" t="s">
        <v>205</v>
      </c>
      <c r="Q53" s="108"/>
      <c r="R53" s="108"/>
      <c r="S53" s="108"/>
      <c r="T53" s="108"/>
      <c r="U53" s="108"/>
      <c r="V53" s="109"/>
      <c r="W53" s="26" t="s">
        <v>1484</v>
      </c>
      <c r="X53" s="228">
        <v>0.7</v>
      </c>
      <c r="Y53" s="229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26"/>
      <c r="AN53" s="39"/>
      <c r="AO53" s="39"/>
      <c r="AP53" s="119"/>
      <c r="AQ53" s="117"/>
      <c r="AR53" s="122"/>
      <c r="AS53" s="178">
        <f>ROUND(ROUND(L53*X53,0)*(1+$AQ$33),0)</f>
        <v>951</v>
      </c>
      <c r="AT53" s="41"/>
    </row>
    <row r="54" spans="1:46" ht="17.100000000000001" customHeight="1" x14ac:dyDescent="0.15">
      <c r="A54" s="1"/>
    </row>
    <row r="55" spans="1:46" s="147" customFormat="1" ht="17.100000000000001" customHeight="1" x14ac:dyDescent="0.15">
      <c r="A55" s="25"/>
      <c r="B55" s="25"/>
      <c r="C55" s="14"/>
      <c r="D55" s="14"/>
      <c r="E55" s="14"/>
      <c r="F55" s="14"/>
      <c r="G55" s="14"/>
      <c r="H55" s="14"/>
      <c r="I55" s="32"/>
      <c r="J55" s="32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24"/>
      <c r="V55" s="24"/>
      <c r="W55" s="14"/>
      <c r="X55" s="27"/>
      <c r="Y55" s="30"/>
      <c r="Z55" s="14"/>
      <c r="AA55" s="14"/>
      <c r="AB55" s="14"/>
      <c r="AC55" s="27"/>
      <c r="AD55" s="30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4"/>
      <c r="AT55" s="116"/>
    </row>
    <row r="56" spans="1:46" s="147" customFormat="1" ht="17.100000000000001" customHeight="1" x14ac:dyDescent="0.15">
      <c r="A56" s="25"/>
      <c r="B56" s="2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24"/>
      <c r="V56" s="24"/>
      <c r="W56" s="14"/>
      <c r="X56" s="24"/>
      <c r="Y56" s="30"/>
      <c r="Z56" s="14"/>
      <c r="AA56" s="14"/>
      <c r="AB56" s="14"/>
      <c r="AC56" s="27"/>
      <c r="AD56" s="30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4"/>
      <c r="AT56" s="116"/>
    </row>
    <row r="57" spans="1:46" s="147" customFormat="1" ht="17.100000000000001" customHeight="1" x14ac:dyDescent="0.15">
      <c r="A57" s="25"/>
      <c r="B57" s="2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24"/>
      <c r="V57" s="24"/>
      <c r="W57" s="14"/>
      <c r="X57" s="24"/>
      <c r="Y57" s="30"/>
      <c r="Z57" s="14"/>
      <c r="AA57" s="14"/>
      <c r="AB57" s="14"/>
      <c r="AC57" s="13"/>
      <c r="AD57" s="13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34"/>
      <c r="AT57" s="116"/>
    </row>
    <row r="58" spans="1:46" s="147" customFormat="1" ht="17.100000000000001" customHeight="1" x14ac:dyDescent="0.15">
      <c r="A58" s="25"/>
      <c r="B58" s="2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35"/>
      <c r="U58" s="150"/>
      <c r="V58" s="150"/>
      <c r="W58" s="116"/>
      <c r="X58" s="150"/>
      <c r="Y58" s="30"/>
      <c r="Z58" s="14"/>
      <c r="AA58" s="14"/>
      <c r="AB58" s="14"/>
      <c r="AC58" s="27"/>
      <c r="AD58" s="30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4"/>
      <c r="AT58" s="116"/>
    </row>
    <row r="59" spans="1:46" s="147" customFormat="1" ht="17.100000000000001" customHeight="1" x14ac:dyDescent="0.15">
      <c r="A59" s="25"/>
      <c r="B59" s="2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24"/>
      <c r="U59" s="27"/>
      <c r="V59" s="30"/>
      <c r="W59" s="14"/>
      <c r="X59" s="24"/>
      <c r="Y59" s="30"/>
      <c r="Z59" s="14"/>
      <c r="AA59" s="14"/>
      <c r="AB59" s="14"/>
      <c r="AC59" s="27"/>
      <c r="AD59" s="30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4"/>
      <c r="AT59" s="116"/>
    </row>
    <row r="60" spans="1:46" s="147" customFormat="1" ht="17.100000000000001" customHeight="1" x14ac:dyDescent="0.15">
      <c r="A60" s="25"/>
      <c r="B60" s="2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24"/>
      <c r="V60" s="30"/>
      <c r="W60" s="14"/>
      <c r="X60" s="24"/>
      <c r="Y60" s="30"/>
      <c r="Z60" s="14"/>
      <c r="AA60" s="14"/>
      <c r="AB60" s="14"/>
      <c r="AC60" s="13"/>
      <c r="AD60" s="13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34"/>
      <c r="AT60" s="116"/>
    </row>
    <row r="61" spans="1:46" s="147" customFormat="1" ht="17.100000000000001" customHeight="1" x14ac:dyDescent="0.15">
      <c r="A61" s="25"/>
      <c r="B61" s="2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24"/>
      <c r="V61" s="30"/>
      <c r="W61" s="14"/>
      <c r="X61" s="27"/>
      <c r="Y61" s="30"/>
      <c r="Z61" s="14"/>
      <c r="AA61" s="14"/>
      <c r="AB61" s="14"/>
      <c r="AC61" s="27"/>
      <c r="AD61" s="30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4"/>
      <c r="AT61" s="116"/>
    </row>
  </sheetData>
  <mergeCells count="60">
    <mergeCell ref="X53:Y53"/>
    <mergeCell ref="L53:M53"/>
    <mergeCell ref="AN43:AO43"/>
    <mergeCell ref="L44:M44"/>
    <mergeCell ref="D42:N43"/>
    <mergeCell ref="X44:Y44"/>
    <mergeCell ref="AN46:AO46"/>
    <mergeCell ref="L47:M47"/>
    <mergeCell ref="D45:N46"/>
    <mergeCell ref="X47:Y47"/>
    <mergeCell ref="AN49:AO49"/>
    <mergeCell ref="L50:M50"/>
    <mergeCell ref="D48:N49"/>
    <mergeCell ref="X50:Y50"/>
    <mergeCell ref="AN52:AO52"/>
    <mergeCell ref="D51:N52"/>
    <mergeCell ref="AQ33:AR33"/>
    <mergeCell ref="AN34:AO34"/>
    <mergeCell ref="L35:M35"/>
    <mergeCell ref="D33:N34"/>
    <mergeCell ref="X35:Y35"/>
    <mergeCell ref="AP30:AR32"/>
    <mergeCell ref="AN31:AO31"/>
    <mergeCell ref="L32:M32"/>
    <mergeCell ref="D30:N31"/>
    <mergeCell ref="X32:Y32"/>
    <mergeCell ref="AP10:AR12"/>
    <mergeCell ref="AN11:AO11"/>
    <mergeCell ref="AN17:AO17"/>
    <mergeCell ref="D19:N20"/>
    <mergeCell ref="AN14:AO14"/>
    <mergeCell ref="X12:Y12"/>
    <mergeCell ref="X15:Y15"/>
    <mergeCell ref="AN20:AO20"/>
    <mergeCell ref="X18:Y18"/>
    <mergeCell ref="L18:M18"/>
    <mergeCell ref="AQ13:AR13"/>
    <mergeCell ref="D10:N11"/>
    <mergeCell ref="D13:N14"/>
    <mergeCell ref="D16:N17"/>
    <mergeCell ref="L12:M12"/>
    <mergeCell ref="L15:M15"/>
    <mergeCell ref="AN8:AO8"/>
    <mergeCell ref="X9:Y9"/>
    <mergeCell ref="X29:Y29"/>
    <mergeCell ref="AN28:AO28"/>
    <mergeCell ref="D27:N28"/>
    <mergeCell ref="L29:M29"/>
    <mergeCell ref="L21:M21"/>
    <mergeCell ref="X21:Y21"/>
    <mergeCell ref="D7:N8"/>
    <mergeCell ref="L9:M9"/>
    <mergeCell ref="AN40:AO40"/>
    <mergeCell ref="L41:M41"/>
    <mergeCell ref="D39:N40"/>
    <mergeCell ref="X41:Y41"/>
    <mergeCell ref="AN37:AO37"/>
    <mergeCell ref="L38:M38"/>
    <mergeCell ref="D36:N37"/>
    <mergeCell ref="X38:Y38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orientation="portrait" r:id="rId1"/>
  <headerFooter alignWithMargins="0">
    <oddHeader>&amp;L&amp;12新潟市地域生活支援事業&amp;R&amp;16R６．４．１～版</oddHeader>
  </headerFooter>
  <rowBreaks count="1" manualBreakCount="1">
    <brk id="54" max="4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B122"/>
  <sheetViews>
    <sheetView view="pageBreakPreview" zoomScale="85" zoomScaleNormal="75" zoomScaleSheetLayoutView="85" workbookViewId="0">
      <selection activeCell="AV2" sqref="AV2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7.5" style="10" customWidth="1"/>
    <col min="4" max="10" width="2.375" style="141" customWidth="1"/>
    <col min="11" max="14" width="2.375" style="10" customWidth="1"/>
    <col min="15" max="25" width="2.375" style="141" customWidth="1"/>
    <col min="26" max="26" width="2.375" style="10" customWidth="1"/>
    <col min="27" max="30" width="2.375" style="141" customWidth="1"/>
    <col min="31" max="31" width="2.375" style="142" customWidth="1"/>
    <col min="32" max="32" width="2.375" style="141" customWidth="1"/>
    <col min="33" max="34" width="2.375" style="142" customWidth="1"/>
    <col min="35" max="51" width="2.375" style="141" customWidth="1"/>
    <col min="52" max="53" width="8.625" style="141" customWidth="1"/>
    <col min="54" max="54" width="5.125" style="195" bestFit="1" customWidth="1"/>
    <col min="55" max="16384" width="9" style="141"/>
  </cols>
  <sheetData>
    <row r="1" spans="1:54" ht="17.100000000000001" customHeight="1" x14ac:dyDescent="0.15">
      <c r="A1" s="1"/>
    </row>
    <row r="2" spans="1:54" ht="17.100000000000001" customHeight="1" x14ac:dyDescent="0.15">
      <c r="A2" s="1"/>
    </row>
    <row r="3" spans="1:54" ht="17.100000000000001" customHeight="1" x14ac:dyDescent="0.15">
      <c r="A3" s="1"/>
    </row>
    <row r="4" spans="1:54" ht="17.100000000000001" customHeight="1" x14ac:dyDescent="0.15">
      <c r="A4" s="1"/>
      <c r="B4" s="1" t="s">
        <v>929</v>
      </c>
    </row>
    <row r="5" spans="1:54" s="147" customFormat="1" ht="17.100000000000001" customHeight="1" x14ac:dyDescent="0.15">
      <c r="A5" s="2" t="s">
        <v>63</v>
      </c>
      <c r="B5" s="143"/>
      <c r="C5" s="11" t="s">
        <v>55</v>
      </c>
      <c r="D5" s="144"/>
      <c r="E5" s="140"/>
      <c r="F5" s="140"/>
      <c r="G5" s="140"/>
      <c r="H5" s="140"/>
      <c r="I5" s="140"/>
      <c r="J5" s="140"/>
      <c r="K5" s="16"/>
      <c r="L5" s="16"/>
      <c r="M5" s="16"/>
      <c r="N5" s="16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249" t="s">
        <v>64</v>
      </c>
      <c r="AA5" s="249"/>
      <c r="AB5" s="249"/>
      <c r="AC5" s="249"/>
      <c r="AD5" s="12"/>
      <c r="AE5" s="145"/>
      <c r="AF5" s="140"/>
      <c r="AG5" s="145"/>
      <c r="AH5" s="145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3" t="s">
        <v>56</v>
      </c>
      <c r="BA5" s="3" t="s">
        <v>57</v>
      </c>
      <c r="BB5" s="196"/>
    </row>
    <row r="6" spans="1:54" s="147" customFormat="1" ht="17.100000000000001" customHeight="1" x14ac:dyDescent="0.15">
      <c r="A6" s="4" t="s">
        <v>58</v>
      </c>
      <c r="B6" s="5" t="s">
        <v>59</v>
      </c>
      <c r="C6" s="21"/>
      <c r="D6" s="156"/>
      <c r="E6" s="157"/>
      <c r="F6" s="250" t="s">
        <v>478</v>
      </c>
      <c r="G6" s="250"/>
      <c r="H6" s="157"/>
      <c r="I6" s="158"/>
      <c r="J6" s="157"/>
      <c r="K6" s="70"/>
      <c r="L6" s="250" t="s">
        <v>479</v>
      </c>
      <c r="M6" s="250"/>
      <c r="N6" s="70"/>
      <c r="O6" s="158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20"/>
      <c r="AA6" s="117"/>
      <c r="AB6" s="117"/>
      <c r="AC6" s="117"/>
      <c r="AD6" s="117"/>
      <c r="AE6" s="148"/>
      <c r="AF6" s="117"/>
      <c r="AG6" s="148"/>
      <c r="AH6" s="148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6" t="s">
        <v>60</v>
      </c>
      <c r="BA6" s="6" t="s">
        <v>61</v>
      </c>
      <c r="BB6" s="196"/>
    </row>
    <row r="7" spans="1:54" s="147" customFormat="1" ht="17.100000000000001" customHeight="1" x14ac:dyDescent="0.15">
      <c r="A7" s="7">
        <v>16</v>
      </c>
      <c r="B7" s="8">
        <v>8620</v>
      </c>
      <c r="C7" s="197" t="s">
        <v>1201</v>
      </c>
      <c r="D7" s="215" t="s">
        <v>195</v>
      </c>
      <c r="E7" s="267"/>
      <c r="F7" s="267"/>
      <c r="G7" s="267"/>
      <c r="H7" s="267"/>
      <c r="I7" s="303"/>
      <c r="J7" s="224" t="s">
        <v>1162</v>
      </c>
      <c r="K7" s="225"/>
      <c r="L7" s="225"/>
      <c r="M7" s="225"/>
      <c r="N7" s="225"/>
      <c r="O7" s="225"/>
      <c r="P7" s="245" t="s">
        <v>1178</v>
      </c>
      <c r="Q7" s="267"/>
      <c r="R7" s="267"/>
      <c r="S7" s="267"/>
      <c r="T7" s="267"/>
      <c r="U7" s="303"/>
      <c r="V7" s="16"/>
      <c r="W7" s="16"/>
      <c r="X7" s="16"/>
      <c r="Y7" s="16"/>
      <c r="Z7" s="28"/>
      <c r="AA7" s="28"/>
      <c r="AB7" s="16"/>
      <c r="AC7" s="44"/>
      <c r="AD7" s="45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26"/>
      <c r="AP7" s="39"/>
      <c r="AQ7" s="40"/>
      <c r="AR7" s="258" t="s">
        <v>54</v>
      </c>
      <c r="AS7" s="259"/>
      <c r="AT7" s="259"/>
      <c r="AU7" s="260"/>
      <c r="AV7" s="255" t="s">
        <v>944</v>
      </c>
      <c r="AW7" s="256"/>
      <c r="AX7" s="256"/>
      <c r="AY7" s="257"/>
      <c r="AZ7" s="177">
        <f>ROUND(E9*(1+AT9),0)+(ROUND(K9*(1+AX9),0))+(ROUND(R9,0))</f>
        <v>262</v>
      </c>
      <c r="BA7" s="49" t="s">
        <v>565</v>
      </c>
      <c r="BB7" s="194"/>
    </row>
    <row r="8" spans="1:54" s="147" customFormat="1" ht="17.100000000000001" customHeight="1" x14ac:dyDescent="0.15">
      <c r="A8" s="7">
        <v>16</v>
      </c>
      <c r="B8" s="8">
        <v>8621</v>
      </c>
      <c r="C8" s="197" t="s">
        <v>1202</v>
      </c>
      <c r="D8" s="268"/>
      <c r="E8" s="269"/>
      <c r="F8" s="269"/>
      <c r="G8" s="269"/>
      <c r="H8" s="269"/>
      <c r="I8" s="304"/>
      <c r="J8" s="226"/>
      <c r="K8" s="227"/>
      <c r="L8" s="227"/>
      <c r="M8" s="227"/>
      <c r="N8" s="227"/>
      <c r="O8" s="227"/>
      <c r="P8" s="268"/>
      <c r="Q8" s="269"/>
      <c r="R8" s="269"/>
      <c r="S8" s="269"/>
      <c r="T8" s="269"/>
      <c r="U8" s="304"/>
      <c r="V8" s="19"/>
      <c r="W8" s="20"/>
      <c r="X8" s="20"/>
      <c r="Y8" s="20"/>
      <c r="Z8" s="31"/>
      <c r="AA8" s="31"/>
      <c r="AB8" s="117"/>
      <c r="AC8" s="117"/>
      <c r="AD8" s="122"/>
      <c r="AE8" s="43" t="s">
        <v>1545</v>
      </c>
      <c r="AF8" s="20"/>
      <c r="AG8" s="20"/>
      <c r="AH8" s="20"/>
      <c r="AI8" s="20"/>
      <c r="AJ8" s="20"/>
      <c r="AK8" s="20"/>
      <c r="AL8" s="20"/>
      <c r="AM8" s="20"/>
      <c r="AN8" s="20"/>
      <c r="AO8" s="22" t="s">
        <v>1484</v>
      </c>
      <c r="AP8" s="222">
        <v>1</v>
      </c>
      <c r="AQ8" s="223"/>
      <c r="AR8" s="261"/>
      <c r="AS8" s="262"/>
      <c r="AT8" s="262"/>
      <c r="AU8" s="263"/>
      <c r="AV8" s="246"/>
      <c r="AW8" s="247"/>
      <c r="AX8" s="247"/>
      <c r="AY8" s="248"/>
      <c r="AZ8" s="178">
        <f>ROUND(ROUND(E9*AP8,0)*(1+AT9),0)+(ROUND(ROUND(K9*AP8,0)*(1+AX9),0))+(ROUND(R9*AP8,0))</f>
        <v>262</v>
      </c>
      <c r="BA8" s="29"/>
      <c r="BB8" s="194"/>
    </row>
    <row r="9" spans="1:54" s="147" customFormat="1" ht="17.100000000000001" customHeight="1" x14ac:dyDescent="0.15">
      <c r="A9" s="7">
        <v>16</v>
      </c>
      <c r="B9" s="8">
        <v>8622</v>
      </c>
      <c r="C9" s="197" t="s">
        <v>1203</v>
      </c>
      <c r="D9" s="55"/>
      <c r="E9" s="240">
        <v>106</v>
      </c>
      <c r="F9" s="240"/>
      <c r="G9" s="14" t="s">
        <v>62</v>
      </c>
      <c r="H9" s="116"/>
      <c r="I9" s="118"/>
      <c r="J9" s="24"/>
      <c r="K9" s="240">
        <v>47</v>
      </c>
      <c r="L9" s="240"/>
      <c r="M9" s="14" t="s">
        <v>62</v>
      </c>
      <c r="N9" s="116"/>
      <c r="O9" s="116"/>
      <c r="P9" s="119"/>
      <c r="Q9" s="117"/>
      <c r="R9" s="244">
        <v>44</v>
      </c>
      <c r="S9" s="244"/>
      <c r="T9" s="20" t="s">
        <v>62</v>
      </c>
      <c r="U9" s="117"/>
      <c r="V9" s="113" t="s">
        <v>205</v>
      </c>
      <c r="W9" s="108"/>
      <c r="X9" s="108"/>
      <c r="Y9" s="108"/>
      <c r="Z9" s="108"/>
      <c r="AA9" s="108"/>
      <c r="AB9" s="26" t="s">
        <v>1484</v>
      </c>
      <c r="AC9" s="228">
        <v>0.7</v>
      </c>
      <c r="AD9" s="229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26"/>
      <c r="AP9" s="39"/>
      <c r="AQ9" s="40"/>
      <c r="AR9" s="155" t="s">
        <v>1546</v>
      </c>
      <c r="AS9" s="24" t="s">
        <v>1484</v>
      </c>
      <c r="AT9" s="280">
        <v>0.5</v>
      </c>
      <c r="AU9" s="281"/>
      <c r="AV9" s="42" t="s">
        <v>1547</v>
      </c>
      <c r="AW9" s="24" t="s">
        <v>1484</v>
      </c>
      <c r="AX9" s="280">
        <v>0.25</v>
      </c>
      <c r="AY9" s="281"/>
      <c r="AZ9" s="178">
        <f>ROUND(ROUND(E9*AC9,0)*(1+AT9),0)+(ROUND(ROUND(K9*AC9,0)*(1+AX9),0))+(ROUND(R9*AC9,0))</f>
        <v>183</v>
      </c>
      <c r="BA9" s="29"/>
      <c r="BB9" s="194">
        <f>$E$9+$K$9+R9</f>
        <v>197</v>
      </c>
    </row>
    <row r="10" spans="1:54" s="147" customFormat="1" ht="17.100000000000001" customHeight="1" x14ac:dyDescent="0.15">
      <c r="A10" s="7">
        <v>16</v>
      </c>
      <c r="B10" s="8">
        <v>8623</v>
      </c>
      <c r="C10" s="197" t="s">
        <v>1198</v>
      </c>
      <c r="D10" s="181"/>
      <c r="E10" s="191"/>
      <c r="F10" s="191"/>
      <c r="G10" s="191"/>
      <c r="H10" s="191"/>
      <c r="I10" s="193"/>
      <c r="J10" s="181"/>
      <c r="K10" s="182"/>
      <c r="L10" s="182"/>
      <c r="M10" s="182"/>
      <c r="N10" s="182"/>
      <c r="O10" s="183"/>
      <c r="P10" s="245" t="s">
        <v>1227</v>
      </c>
      <c r="Q10" s="267"/>
      <c r="R10" s="267"/>
      <c r="S10" s="267"/>
      <c r="T10" s="267"/>
      <c r="U10" s="303"/>
      <c r="V10" s="16"/>
      <c r="W10" s="16"/>
      <c r="X10" s="16"/>
      <c r="Y10" s="16"/>
      <c r="Z10" s="28"/>
      <c r="AA10" s="28"/>
      <c r="AB10" s="16"/>
      <c r="AC10" s="44"/>
      <c r="AD10" s="45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26"/>
      <c r="AP10" s="39"/>
      <c r="AQ10" s="40"/>
      <c r="AR10" s="261"/>
      <c r="AS10" s="262"/>
      <c r="AT10" s="262"/>
      <c r="AU10" s="263"/>
      <c r="AV10" s="246"/>
      <c r="AW10" s="247"/>
      <c r="AX10" s="247"/>
      <c r="AY10" s="248"/>
      <c r="AZ10" s="177">
        <f>ROUND(E9*(1+AT9),0)+(ROUND(K9*(1+AX9),0))+(ROUND(R12,0))</f>
        <v>304</v>
      </c>
      <c r="BA10" s="29"/>
      <c r="BB10" s="194"/>
    </row>
    <row r="11" spans="1:54" s="147" customFormat="1" ht="17.100000000000001" customHeight="1" x14ac:dyDescent="0.15">
      <c r="A11" s="7">
        <v>16</v>
      </c>
      <c r="B11" s="8">
        <v>8624</v>
      </c>
      <c r="C11" s="197" t="s">
        <v>1199</v>
      </c>
      <c r="D11" s="184"/>
      <c r="E11" s="191"/>
      <c r="F11" s="191"/>
      <c r="G11" s="191"/>
      <c r="H11" s="191"/>
      <c r="I11" s="193"/>
      <c r="J11" s="181"/>
      <c r="K11" s="182"/>
      <c r="L11" s="182"/>
      <c r="M11" s="182"/>
      <c r="N11" s="182"/>
      <c r="O11" s="183"/>
      <c r="P11" s="268"/>
      <c r="Q11" s="269"/>
      <c r="R11" s="269"/>
      <c r="S11" s="269"/>
      <c r="T11" s="269"/>
      <c r="U11" s="304"/>
      <c r="V11" s="19"/>
      <c r="W11" s="20"/>
      <c r="X11" s="20"/>
      <c r="Y11" s="20"/>
      <c r="Z11" s="31"/>
      <c r="AA11" s="31"/>
      <c r="AB11" s="117"/>
      <c r="AC11" s="117"/>
      <c r="AD11" s="122"/>
      <c r="AE11" s="43" t="s">
        <v>1545</v>
      </c>
      <c r="AF11" s="20"/>
      <c r="AG11" s="20"/>
      <c r="AH11" s="20"/>
      <c r="AI11" s="20"/>
      <c r="AJ11" s="20"/>
      <c r="AK11" s="20"/>
      <c r="AL11" s="20"/>
      <c r="AM11" s="20"/>
      <c r="AN11" s="20"/>
      <c r="AO11" s="22" t="s">
        <v>1484</v>
      </c>
      <c r="AP11" s="222">
        <v>1</v>
      </c>
      <c r="AQ11" s="223"/>
      <c r="AR11" s="261"/>
      <c r="AS11" s="262"/>
      <c r="AT11" s="262"/>
      <c r="AU11" s="263"/>
      <c r="AV11" s="246"/>
      <c r="AW11" s="247"/>
      <c r="AX11" s="247"/>
      <c r="AY11" s="248"/>
      <c r="AZ11" s="178">
        <f>ROUND(ROUND(E9*AP11,0)*(1+AT9),0)+(ROUND(ROUND(K9*AP11,0)*(1+AX9),0))+(ROUND(R12*AP11,0))</f>
        <v>304</v>
      </c>
      <c r="BA11" s="29"/>
      <c r="BB11" s="194"/>
    </row>
    <row r="12" spans="1:54" s="147" customFormat="1" ht="17.100000000000001" customHeight="1" x14ac:dyDescent="0.15">
      <c r="A12" s="7">
        <v>16</v>
      </c>
      <c r="B12" s="8">
        <v>8625</v>
      </c>
      <c r="C12" s="197" t="s">
        <v>1200</v>
      </c>
      <c r="D12" s="55"/>
      <c r="E12" s="189"/>
      <c r="F12" s="189"/>
      <c r="G12" s="14"/>
      <c r="H12" s="116"/>
      <c r="I12" s="118"/>
      <c r="J12" s="36"/>
      <c r="K12" s="189"/>
      <c r="L12" s="189"/>
      <c r="M12" s="14"/>
      <c r="N12" s="116"/>
      <c r="O12" s="118"/>
      <c r="P12" s="119"/>
      <c r="Q12" s="117"/>
      <c r="R12" s="244">
        <v>86</v>
      </c>
      <c r="S12" s="244"/>
      <c r="T12" s="20" t="s">
        <v>62</v>
      </c>
      <c r="U12" s="117"/>
      <c r="V12" s="113" t="s">
        <v>205</v>
      </c>
      <c r="W12" s="108"/>
      <c r="X12" s="108"/>
      <c r="Y12" s="108"/>
      <c r="Z12" s="108"/>
      <c r="AA12" s="108"/>
      <c r="AB12" s="26" t="s">
        <v>1484</v>
      </c>
      <c r="AC12" s="228">
        <v>0.7</v>
      </c>
      <c r="AD12" s="229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26"/>
      <c r="AP12" s="39"/>
      <c r="AQ12" s="40"/>
      <c r="AR12" s="155"/>
      <c r="AS12" s="24"/>
      <c r="AT12" s="280"/>
      <c r="AU12" s="281"/>
      <c r="AV12" s="42"/>
      <c r="AW12" s="24"/>
      <c r="AX12" s="280"/>
      <c r="AY12" s="281"/>
      <c r="AZ12" s="178">
        <f>ROUND(ROUND(E9*AC12,0)*(1+AT9),0)+(ROUND(ROUND(K9*AC12,0)*(1+AX9),0))+(ROUND(R12*AC12,0))</f>
        <v>212</v>
      </c>
      <c r="BA12" s="29"/>
      <c r="BB12" s="194">
        <f t="shared" ref="BB12:BB15" si="0">$E$9+$K$9+R12</f>
        <v>239</v>
      </c>
    </row>
    <row r="13" spans="1:54" s="147" customFormat="1" ht="17.100000000000001" customHeight="1" x14ac:dyDescent="0.15">
      <c r="A13" s="7">
        <v>16</v>
      </c>
      <c r="B13" s="8">
        <v>8626</v>
      </c>
      <c r="C13" s="197" t="s">
        <v>1204</v>
      </c>
      <c r="D13" s="181"/>
      <c r="E13" s="191"/>
      <c r="F13" s="191"/>
      <c r="G13" s="191"/>
      <c r="H13" s="191"/>
      <c r="I13" s="193"/>
      <c r="J13" s="181"/>
      <c r="K13" s="182"/>
      <c r="L13" s="182"/>
      <c r="M13" s="182"/>
      <c r="N13" s="182"/>
      <c r="O13" s="183"/>
      <c r="P13" s="245" t="s">
        <v>1228</v>
      </c>
      <c r="Q13" s="267"/>
      <c r="R13" s="267"/>
      <c r="S13" s="267"/>
      <c r="T13" s="267"/>
      <c r="U13" s="303"/>
      <c r="V13" s="16"/>
      <c r="W13" s="16"/>
      <c r="X13" s="16"/>
      <c r="Y13" s="16"/>
      <c r="Z13" s="28"/>
      <c r="AA13" s="28"/>
      <c r="AB13" s="16"/>
      <c r="AC13" s="44"/>
      <c r="AD13" s="45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26"/>
      <c r="AP13" s="39"/>
      <c r="AQ13" s="40"/>
      <c r="AR13" s="261"/>
      <c r="AS13" s="262"/>
      <c r="AT13" s="262"/>
      <c r="AU13" s="263"/>
      <c r="AV13" s="246"/>
      <c r="AW13" s="247"/>
      <c r="AX13" s="247"/>
      <c r="AY13" s="248"/>
      <c r="AZ13" s="177">
        <f>ROUND(E9*(1+AT9),0)+(ROUND(K9*(1+AX9),0))+(ROUND(R15,0))</f>
        <v>340</v>
      </c>
      <c r="BA13" s="29"/>
      <c r="BB13" s="194"/>
    </row>
    <row r="14" spans="1:54" s="147" customFormat="1" ht="17.100000000000001" customHeight="1" x14ac:dyDescent="0.15">
      <c r="A14" s="7">
        <v>16</v>
      </c>
      <c r="B14" s="8">
        <v>8627</v>
      </c>
      <c r="C14" s="197" t="s">
        <v>1205</v>
      </c>
      <c r="D14" s="184"/>
      <c r="E14" s="191"/>
      <c r="F14" s="191"/>
      <c r="G14" s="191"/>
      <c r="H14" s="191"/>
      <c r="I14" s="193"/>
      <c r="J14" s="181"/>
      <c r="K14" s="182"/>
      <c r="L14" s="182"/>
      <c r="M14" s="182"/>
      <c r="N14" s="182"/>
      <c r="O14" s="183"/>
      <c r="P14" s="268"/>
      <c r="Q14" s="269"/>
      <c r="R14" s="269"/>
      <c r="S14" s="269"/>
      <c r="T14" s="269"/>
      <c r="U14" s="304"/>
      <c r="V14" s="19"/>
      <c r="W14" s="20"/>
      <c r="X14" s="20"/>
      <c r="Y14" s="20"/>
      <c r="Z14" s="31"/>
      <c r="AA14" s="31"/>
      <c r="AB14" s="117"/>
      <c r="AC14" s="117"/>
      <c r="AD14" s="122"/>
      <c r="AE14" s="43" t="s">
        <v>1545</v>
      </c>
      <c r="AF14" s="20"/>
      <c r="AG14" s="20"/>
      <c r="AH14" s="20"/>
      <c r="AI14" s="20"/>
      <c r="AJ14" s="20"/>
      <c r="AK14" s="20"/>
      <c r="AL14" s="20"/>
      <c r="AM14" s="20"/>
      <c r="AN14" s="20"/>
      <c r="AO14" s="22" t="s">
        <v>1484</v>
      </c>
      <c r="AP14" s="222">
        <v>1</v>
      </c>
      <c r="AQ14" s="223"/>
      <c r="AR14" s="261"/>
      <c r="AS14" s="262"/>
      <c r="AT14" s="262"/>
      <c r="AU14" s="263"/>
      <c r="AV14" s="246"/>
      <c r="AW14" s="247"/>
      <c r="AX14" s="247"/>
      <c r="AY14" s="248"/>
      <c r="AZ14" s="178">
        <f>ROUND(ROUND(E9*AP14,0)*(1+AT9),0)+(ROUND(ROUND(K9*AP14,0)*(1+AX9),0))+(ROUND(R15*AP14,0))</f>
        <v>340</v>
      </c>
      <c r="BA14" s="29"/>
      <c r="BB14" s="194"/>
    </row>
    <row r="15" spans="1:54" s="147" customFormat="1" ht="17.100000000000001" customHeight="1" x14ac:dyDescent="0.15">
      <c r="A15" s="7">
        <v>16</v>
      </c>
      <c r="B15" s="8">
        <v>8628</v>
      </c>
      <c r="C15" s="197" t="s">
        <v>1206</v>
      </c>
      <c r="D15" s="55"/>
      <c r="E15" s="189"/>
      <c r="F15" s="189"/>
      <c r="G15" s="14"/>
      <c r="H15" s="116"/>
      <c r="I15" s="118"/>
      <c r="J15" s="111"/>
      <c r="K15" s="190"/>
      <c r="L15" s="190"/>
      <c r="M15" s="20"/>
      <c r="N15" s="117"/>
      <c r="O15" s="122"/>
      <c r="P15" s="119"/>
      <c r="Q15" s="117"/>
      <c r="R15" s="244">
        <v>122</v>
      </c>
      <c r="S15" s="244"/>
      <c r="T15" s="20" t="s">
        <v>62</v>
      </c>
      <c r="U15" s="117"/>
      <c r="V15" s="113" t="s">
        <v>205</v>
      </c>
      <c r="W15" s="108"/>
      <c r="X15" s="108"/>
      <c r="Y15" s="108"/>
      <c r="Z15" s="108"/>
      <c r="AA15" s="108"/>
      <c r="AB15" s="26" t="s">
        <v>1484</v>
      </c>
      <c r="AC15" s="228">
        <v>0.7</v>
      </c>
      <c r="AD15" s="229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26"/>
      <c r="AP15" s="39"/>
      <c r="AQ15" s="40"/>
      <c r="AR15" s="155"/>
      <c r="AS15" s="24"/>
      <c r="AT15" s="280"/>
      <c r="AU15" s="281"/>
      <c r="AV15" s="42"/>
      <c r="AW15" s="24"/>
      <c r="AX15" s="280"/>
      <c r="AY15" s="281"/>
      <c r="AZ15" s="178">
        <f>ROUND(ROUND(E9*AC15,0)*(1+AT9),0)+(ROUND(ROUND(K9*AC15,0)*(1+AX9),0))+(ROUND(R15*AC15,0))</f>
        <v>237</v>
      </c>
      <c r="BA15" s="29"/>
      <c r="BB15" s="194">
        <f t="shared" si="0"/>
        <v>275</v>
      </c>
    </row>
    <row r="16" spans="1:54" s="147" customFormat="1" ht="17.100000000000001" customHeight="1" x14ac:dyDescent="0.15">
      <c r="A16" s="7">
        <v>16</v>
      </c>
      <c r="B16" s="8">
        <v>8629</v>
      </c>
      <c r="C16" s="197" t="s">
        <v>1207</v>
      </c>
      <c r="D16" s="181"/>
      <c r="E16" s="191"/>
      <c r="F16" s="191"/>
      <c r="G16" s="191"/>
      <c r="H16" s="191"/>
      <c r="I16" s="193"/>
      <c r="J16" s="224" t="s">
        <v>1225</v>
      </c>
      <c r="K16" s="225"/>
      <c r="L16" s="225"/>
      <c r="M16" s="225"/>
      <c r="N16" s="225"/>
      <c r="O16" s="225"/>
      <c r="P16" s="245" t="s">
        <v>1178</v>
      </c>
      <c r="Q16" s="267"/>
      <c r="R16" s="267"/>
      <c r="S16" s="267"/>
      <c r="T16" s="267"/>
      <c r="U16" s="303"/>
      <c r="V16" s="16"/>
      <c r="W16" s="16"/>
      <c r="X16" s="16"/>
      <c r="Y16" s="16"/>
      <c r="Z16" s="28"/>
      <c r="AA16" s="28"/>
      <c r="AB16" s="16"/>
      <c r="AC16" s="44"/>
      <c r="AD16" s="45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26"/>
      <c r="AP16" s="39"/>
      <c r="AQ16" s="40"/>
      <c r="AR16" s="261"/>
      <c r="AS16" s="262"/>
      <c r="AT16" s="262"/>
      <c r="AU16" s="263"/>
      <c r="AV16" s="246"/>
      <c r="AW16" s="247"/>
      <c r="AX16" s="247"/>
      <c r="AY16" s="248"/>
      <c r="AZ16" s="177">
        <f>ROUND(E9*(1+AT9),0)+(ROUND(K18*(1+AX9),0))+(ROUND(R18,0))</f>
        <v>315</v>
      </c>
      <c r="BA16" s="29"/>
      <c r="BB16" s="194"/>
    </row>
    <row r="17" spans="1:54" s="147" customFormat="1" ht="17.100000000000001" customHeight="1" x14ac:dyDescent="0.15">
      <c r="A17" s="7">
        <v>16</v>
      </c>
      <c r="B17" s="8">
        <v>8630</v>
      </c>
      <c r="C17" s="197" t="s">
        <v>1208</v>
      </c>
      <c r="D17" s="184"/>
      <c r="E17" s="191"/>
      <c r="F17" s="191"/>
      <c r="G17" s="191"/>
      <c r="H17" s="191"/>
      <c r="I17" s="193"/>
      <c r="J17" s="226"/>
      <c r="K17" s="227"/>
      <c r="L17" s="227"/>
      <c r="M17" s="227"/>
      <c r="N17" s="227"/>
      <c r="O17" s="227"/>
      <c r="P17" s="268"/>
      <c r="Q17" s="269"/>
      <c r="R17" s="269"/>
      <c r="S17" s="269"/>
      <c r="T17" s="269"/>
      <c r="U17" s="304"/>
      <c r="V17" s="19"/>
      <c r="W17" s="20"/>
      <c r="X17" s="20"/>
      <c r="Y17" s="20"/>
      <c r="Z17" s="31"/>
      <c r="AA17" s="31"/>
      <c r="AB17" s="117"/>
      <c r="AC17" s="117"/>
      <c r="AD17" s="122"/>
      <c r="AE17" s="43" t="s">
        <v>1545</v>
      </c>
      <c r="AF17" s="20"/>
      <c r="AG17" s="20"/>
      <c r="AH17" s="20"/>
      <c r="AI17" s="20"/>
      <c r="AJ17" s="20"/>
      <c r="AK17" s="20"/>
      <c r="AL17" s="20"/>
      <c r="AM17" s="20"/>
      <c r="AN17" s="20"/>
      <c r="AO17" s="22" t="s">
        <v>1484</v>
      </c>
      <c r="AP17" s="222">
        <v>1</v>
      </c>
      <c r="AQ17" s="223"/>
      <c r="AR17" s="261"/>
      <c r="AS17" s="262"/>
      <c r="AT17" s="262"/>
      <c r="AU17" s="263"/>
      <c r="AV17" s="246"/>
      <c r="AW17" s="247"/>
      <c r="AX17" s="247"/>
      <c r="AY17" s="248"/>
      <c r="AZ17" s="178">
        <f>ROUND(ROUND(E9*AP17,0)*(1+AT9),0)+(ROUND(ROUND(K18*AP17,0)*(1+AX9),0))+(ROUND(R18*AP17,0))</f>
        <v>315</v>
      </c>
      <c r="BA17" s="29"/>
      <c r="BB17" s="194"/>
    </row>
    <row r="18" spans="1:54" s="147" customFormat="1" ht="17.100000000000001" customHeight="1" x14ac:dyDescent="0.15">
      <c r="A18" s="7">
        <v>16</v>
      </c>
      <c r="B18" s="8">
        <v>8631</v>
      </c>
      <c r="C18" s="197" t="s">
        <v>1209</v>
      </c>
      <c r="D18" s="55"/>
      <c r="E18" s="189"/>
      <c r="F18" s="189"/>
      <c r="G18" s="14"/>
      <c r="H18" s="116"/>
      <c r="I18" s="118"/>
      <c r="J18" s="24"/>
      <c r="K18" s="240">
        <v>91</v>
      </c>
      <c r="L18" s="240"/>
      <c r="M18" s="14" t="s">
        <v>62</v>
      </c>
      <c r="N18" s="116"/>
      <c r="O18" s="116"/>
      <c r="P18" s="119"/>
      <c r="Q18" s="117"/>
      <c r="R18" s="244">
        <v>42</v>
      </c>
      <c r="S18" s="244"/>
      <c r="T18" s="20" t="s">
        <v>62</v>
      </c>
      <c r="U18" s="117"/>
      <c r="V18" s="113" t="s">
        <v>205</v>
      </c>
      <c r="W18" s="108"/>
      <c r="X18" s="108"/>
      <c r="Y18" s="108"/>
      <c r="Z18" s="108"/>
      <c r="AA18" s="108"/>
      <c r="AB18" s="26" t="s">
        <v>1484</v>
      </c>
      <c r="AC18" s="228">
        <v>0.7</v>
      </c>
      <c r="AD18" s="229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26"/>
      <c r="AP18" s="39"/>
      <c r="AQ18" s="40"/>
      <c r="AR18" s="155"/>
      <c r="AS18" s="24"/>
      <c r="AT18" s="280"/>
      <c r="AU18" s="281"/>
      <c r="AV18" s="42"/>
      <c r="AW18" s="24"/>
      <c r="AX18" s="280"/>
      <c r="AY18" s="281"/>
      <c r="AZ18" s="178">
        <f>ROUND(ROUND(E9*AC18,0)*(1+AT9),0)+(ROUND(ROUND(K18*AC18,0)*(1+AX9),0))+(ROUND(R18*AC18,0))</f>
        <v>220</v>
      </c>
      <c r="BA18" s="29"/>
      <c r="BB18" s="194">
        <f>$E$9+$K$18+R18</f>
        <v>239</v>
      </c>
    </row>
    <row r="19" spans="1:54" s="147" customFormat="1" ht="17.100000000000001" customHeight="1" x14ac:dyDescent="0.15">
      <c r="A19" s="7">
        <v>16</v>
      </c>
      <c r="B19" s="8">
        <v>8632</v>
      </c>
      <c r="C19" s="197" t="s">
        <v>711</v>
      </c>
      <c r="D19" s="181"/>
      <c r="E19" s="191"/>
      <c r="F19" s="191"/>
      <c r="G19" s="191"/>
      <c r="H19" s="191"/>
      <c r="I19" s="193"/>
      <c r="J19" s="181"/>
      <c r="K19" s="182"/>
      <c r="L19" s="182"/>
      <c r="M19" s="182"/>
      <c r="N19" s="182"/>
      <c r="O19" s="183"/>
      <c r="P19" s="245" t="s">
        <v>1227</v>
      </c>
      <c r="Q19" s="267"/>
      <c r="R19" s="267"/>
      <c r="S19" s="267"/>
      <c r="T19" s="267"/>
      <c r="U19" s="303"/>
      <c r="V19" s="16"/>
      <c r="W19" s="16"/>
      <c r="X19" s="16"/>
      <c r="Y19" s="16"/>
      <c r="Z19" s="28"/>
      <c r="AA19" s="28"/>
      <c r="AB19" s="16"/>
      <c r="AC19" s="44"/>
      <c r="AD19" s="45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26"/>
      <c r="AP19" s="39"/>
      <c r="AQ19" s="40"/>
      <c r="AR19" s="261"/>
      <c r="AS19" s="262"/>
      <c r="AT19" s="262"/>
      <c r="AU19" s="263"/>
      <c r="AV19" s="246"/>
      <c r="AW19" s="247"/>
      <c r="AX19" s="247"/>
      <c r="AY19" s="248"/>
      <c r="AZ19" s="177">
        <f>ROUND(E9*(1+AT9),0)+(ROUND(K18*(1+AX9),0))+(ROUND(R21,0))</f>
        <v>351</v>
      </c>
      <c r="BA19" s="29"/>
      <c r="BB19" s="194"/>
    </row>
    <row r="20" spans="1:54" s="147" customFormat="1" ht="17.100000000000001" customHeight="1" x14ac:dyDescent="0.15">
      <c r="A20" s="7">
        <v>16</v>
      </c>
      <c r="B20" s="8">
        <v>8633</v>
      </c>
      <c r="C20" s="197" t="s">
        <v>712</v>
      </c>
      <c r="D20" s="184"/>
      <c r="E20" s="191"/>
      <c r="F20" s="191"/>
      <c r="G20" s="191"/>
      <c r="H20" s="191"/>
      <c r="I20" s="193"/>
      <c r="J20" s="181"/>
      <c r="K20" s="182"/>
      <c r="L20" s="182"/>
      <c r="M20" s="182"/>
      <c r="N20" s="182"/>
      <c r="O20" s="183"/>
      <c r="P20" s="268"/>
      <c r="Q20" s="269"/>
      <c r="R20" s="269"/>
      <c r="S20" s="269"/>
      <c r="T20" s="269"/>
      <c r="U20" s="304"/>
      <c r="V20" s="19"/>
      <c r="W20" s="20"/>
      <c r="X20" s="20"/>
      <c r="Y20" s="20"/>
      <c r="Z20" s="31"/>
      <c r="AA20" s="31"/>
      <c r="AB20" s="117"/>
      <c r="AC20" s="117"/>
      <c r="AD20" s="122"/>
      <c r="AE20" s="43" t="s">
        <v>1545</v>
      </c>
      <c r="AF20" s="20"/>
      <c r="AG20" s="20"/>
      <c r="AH20" s="20"/>
      <c r="AI20" s="20"/>
      <c r="AJ20" s="20"/>
      <c r="AK20" s="20"/>
      <c r="AL20" s="20"/>
      <c r="AM20" s="20"/>
      <c r="AN20" s="20"/>
      <c r="AO20" s="22" t="s">
        <v>1484</v>
      </c>
      <c r="AP20" s="222">
        <v>1</v>
      </c>
      <c r="AQ20" s="223"/>
      <c r="AR20" s="261"/>
      <c r="AS20" s="262"/>
      <c r="AT20" s="262"/>
      <c r="AU20" s="263"/>
      <c r="AV20" s="246"/>
      <c r="AW20" s="247"/>
      <c r="AX20" s="247"/>
      <c r="AY20" s="248"/>
      <c r="AZ20" s="178">
        <f>ROUND(ROUND(E9*AP20,0)*(1+AT9),0)+(ROUND(ROUND(K18*AP20,0)*(1+AX9),0))+(ROUND(R21*AP20,0))</f>
        <v>351</v>
      </c>
      <c r="BA20" s="29"/>
      <c r="BB20" s="194"/>
    </row>
    <row r="21" spans="1:54" s="147" customFormat="1" ht="17.100000000000001" customHeight="1" x14ac:dyDescent="0.15">
      <c r="A21" s="7">
        <v>16</v>
      </c>
      <c r="B21" s="8">
        <v>8634</v>
      </c>
      <c r="C21" s="197" t="s">
        <v>5</v>
      </c>
      <c r="D21" s="55"/>
      <c r="E21" s="189"/>
      <c r="F21" s="189"/>
      <c r="G21" s="14"/>
      <c r="H21" s="116"/>
      <c r="I21" s="118"/>
      <c r="J21" s="111"/>
      <c r="K21" s="190"/>
      <c r="L21" s="190"/>
      <c r="M21" s="20"/>
      <c r="N21" s="117"/>
      <c r="O21" s="122"/>
      <c r="P21" s="119"/>
      <c r="Q21" s="117"/>
      <c r="R21" s="244">
        <v>78</v>
      </c>
      <c r="S21" s="244"/>
      <c r="T21" s="20" t="s">
        <v>62</v>
      </c>
      <c r="U21" s="117"/>
      <c r="V21" s="113" t="s">
        <v>205</v>
      </c>
      <c r="W21" s="108"/>
      <c r="X21" s="108"/>
      <c r="Y21" s="108"/>
      <c r="Z21" s="108"/>
      <c r="AA21" s="108"/>
      <c r="AB21" s="26" t="s">
        <v>1484</v>
      </c>
      <c r="AC21" s="228">
        <v>0.7</v>
      </c>
      <c r="AD21" s="229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26"/>
      <c r="AP21" s="39"/>
      <c r="AQ21" s="40"/>
      <c r="AR21" s="155"/>
      <c r="AS21" s="24"/>
      <c r="AT21" s="280"/>
      <c r="AU21" s="281"/>
      <c r="AV21" s="42"/>
      <c r="AW21" s="24"/>
      <c r="AX21" s="280"/>
      <c r="AY21" s="281"/>
      <c r="AZ21" s="178">
        <f>ROUND(ROUND(E9*AC21,0)*(1+AT9),0)+(ROUND(ROUND(K18*AC21,0)*(1+AX9),0))+(ROUND(R21*AC21,0))</f>
        <v>246</v>
      </c>
      <c r="BA21" s="29"/>
      <c r="BB21" s="194">
        <f>$E$9+$K$18+R21</f>
        <v>275</v>
      </c>
    </row>
    <row r="22" spans="1:54" s="147" customFormat="1" ht="17.100000000000001" customHeight="1" x14ac:dyDescent="0.15">
      <c r="A22" s="7">
        <v>16</v>
      </c>
      <c r="B22" s="8">
        <v>8636</v>
      </c>
      <c r="C22" s="197" t="s">
        <v>1210</v>
      </c>
      <c r="D22" s="181"/>
      <c r="E22" s="191"/>
      <c r="F22" s="191"/>
      <c r="G22" s="191"/>
      <c r="H22" s="191"/>
      <c r="I22" s="193"/>
      <c r="J22" s="224" t="s">
        <v>1226</v>
      </c>
      <c r="K22" s="225"/>
      <c r="L22" s="225"/>
      <c r="M22" s="225"/>
      <c r="N22" s="225"/>
      <c r="O22" s="225"/>
      <c r="P22" s="245" t="s">
        <v>1178</v>
      </c>
      <c r="Q22" s="267"/>
      <c r="R22" s="267"/>
      <c r="S22" s="267"/>
      <c r="T22" s="267"/>
      <c r="U22" s="303"/>
      <c r="V22" s="16"/>
      <c r="W22" s="16"/>
      <c r="X22" s="16"/>
      <c r="Y22" s="16"/>
      <c r="Z22" s="28"/>
      <c r="AA22" s="28"/>
      <c r="AB22" s="16"/>
      <c r="AC22" s="44"/>
      <c r="AD22" s="45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26"/>
      <c r="AP22" s="39"/>
      <c r="AQ22" s="40"/>
      <c r="AR22" s="261"/>
      <c r="AS22" s="262"/>
      <c r="AT22" s="262"/>
      <c r="AU22" s="263"/>
      <c r="AV22" s="246"/>
      <c r="AW22" s="247"/>
      <c r="AX22" s="247"/>
      <c r="AY22" s="248"/>
      <c r="AZ22" s="177">
        <f>ROUND(E9*(1+AT9),0)+(ROUND(K24*(1+AX9),0))+(ROUND(R24,0))</f>
        <v>361</v>
      </c>
      <c r="BA22" s="29"/>
      <c r="BB22" s="194"/>
    </row>
    <row r="23" spans="1:54" s="147" customFormat="1" ht="17.100000000000001" customHeight="1" x14ac:dyDescent="0.15">
      <c r="A23" s="7">
        <v>16</v>
      </c>
      <c r="B23" s="8">
        <v>8637</v>
      </c>
      <c r="C23" s="197" t="s">
        <v>1211</v>
      </c>
      <c r="D23" s="184"/>
      <c r="E23" s="191"/>
      <c r="F23" s="191"/>
      <c r="G23" s="191"/>
      <c r="H23" s="191"/>
      <c r="I23" s="193"/>
      <c r="J23" s="226"/>
      <c r="K23" s="227"/>
      <c r="L23" s="227"/>
      <c r="M23" s="227"/>
      <c r="N23" s="227"/>
      <c r="O23" s="227"/>
      <c r="P23" s="268"/>
      <c r="Q23" s="269"/>
      <c r="R23" s="269"/>
      <c r="S23" s="269"/>
      <c r="T23" s="269"/>
      <c r="U23" s="304"/>
      <c r="V23" s="19"/>
      <c r="W23" s="20"/>
      <c r="X23" s="20"/>
      <c r="Y23" s="20"/>
      <c r="Z23" s="31"/>
      <c r="AA23" s="31"/>
      <c r="AB23" s="117"/>
      <c r="AC23" s="117"/>
      <c r="AD23" s="122"/>
      <c r="AE23" s="43" t="s">
        <v>1545</v>
      </c>
      <c r="AF23" s="20"/>
      <c r="AG23" s="20"/>
      <c r="AH23" s="20"/>
      <c r="AI23" s="20"/>
      <c r="AJ23" s="20"/>
      <c r="AK23" s="20"/>
      <c r="AL23" s="20"/>
      <c r="AM23" s="20"/>
      <c r="AN23" s="20"/>
      <c r="AO23" s="22" t="s">
        <v>1484</v>
      </c>
      <c r="AP23" s="222">
        <v>1</v>
      </c>
      <c r="AQ23" s="223"/>
      <c r="AR23" s="261"/>
      <c r="AS23" s="262"/>
      <c r="AT23" s="262"/>
      <c r="AU23" s="263"/>
      <c r="AV23" s="246"/>
      <c r="AW23" s="247"/>
      <c r="AX23" s="247"/>
      <c r="AY23" s="248"/>
      <c r="AZ23" s="178">
        <f>ROUND(ROUND(E9*AP23,0)*(1+AT9),0)+(ROUND(ROUND(K24*AP23,0)*(1+AX9),0))+(ROUND(R24*AP23,0))</f>
        <v>361</v>
      </c>
      <c r="BA23" s="29"/>
      <c r="BB23" s="194"/>
    </row>
    <row r="24" spans="1:54" s="147" customFormat="1" ht="17.100000000000001" customHeight="1" x14ac:dyDescent="0.15">
      <c r="A24" s="7">
        <v>16</v>
      </c>
      <c r="B24" s="8">
        <v>8638</v>
      </c>
      <c r="C24" s="197" t="s">
        <v>1212</v>
      </c>
      <c r="D24" s="55"/>
      <c r="E24" s="190"/>
      <c r="F24" s="190"/>
      <c r="G24" s="14"/>
      <c r="H24" s="116"/>
      <c r="I24" s="118"/>
      <c r="J24" s="22"/>
      <c r="K24" s="244">
        <v>133</v>
      </c>
      <c r="L24" s="244"/>
      <c r="M24" s="20" t="s">
        <v>62</v>
      </c>
      <c r="N24" s="117"/>
      <c r="O24" s="117"/>
      <c r="P24" s="119"/>
      <c r="Q24" s="117"/>
      <c r="R24" s="244">
        <v>36</v>
      </c>
      <c r="S24" s="244"/>
      <c r="T24" s="20" t="s">
        <v>62</v>
      </c>
      <c r="U24" s="117"/>
      <c r="V24" s="113" t="s">
        <v>205</v>
      </c>
      <c r="W24" s="108"/>
      <c r="X24" s="108"/>
      <c r="Y24" s="108"/>
      <c r="Z24" s="108"/>
      <c r="AA24" s="108"/>
      <c r="AB24" s="26" t="s">
        <v>1484</v>
      </c>
      <c r="AC24" s="228">
        <v>0.7</v>
      </c>
      <c r="AD24" s="229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26"/>
      <c r="AP24" s="39"/>
      <c r="AQ24" s="40"/>
      <c r="AR24" s="155"/>
      <c r="AS24" s="24"/>
      <c r="AT24" s="280"/>
      <c r="AU24" s="281"/>
      <c r="AV24" s="42"/>
      <c r="AW24" s="24"/>
      <c r="AX24" s="280"/>
      <c r="AY24" s="281"/>
      <c r="AZ24" s="178">
        <f>ROUND(ROUND(E9*AC24,0)*(1+AT9),0)+(ROUND(ROUND(K24*AC24,0)*(1+AX9),0))+(ROUND(R24*AC24,0))</f>
        <v>252</v>
      </c>
      <c r="BA24" s="29"/>
      <c r="BB24" s="194">
        <f>E9+K24+R24</f>
        <v>275</v>
      </c>
    </row>
    <row r="25" spans="1:54" s="147" customFormat="1" ht="17.100000000000001" customHeight="1" x14ac:dyDescent="0.15">
      <c r="A25" s="7">
        <v>16</v>
      </c>
      <c r="B25" s="8">
        <v>8639</v>
      </c>
      <c r="C25" s="197" t="s">
        <v>1213</v>
      </c>
      <c r="D25" s="215" t="s">
        <v>1194</v>
      </c>
      <c r="E25" s="267"/>
      <c r="F25" s="267"/>
      <c r="G25" s="267"/>
      <c r="H25" s="267"/>
      <c r="I25" s="303"/>
      <c r="J25" s="224" t="s">
        <v>1162</v>
      </c>
      <c r="K25" s="225"/>
      <c r="L25" s="225"/>
      <c r="M25" s="225"/>
      <c r="N25" s="225"/>
      <c r="O25" s="225"/>
      <c r="P25" s="245" t="s">
        <v>1178</v>
      </c>
      <c r="Q25" s="267"/>
      <c r="R25" s="267"/>
      <c r="S25" s="267"/>
      <c r="T25" s="267"/>
      <c r="U25" s="303"/>
      <c r="V25" s="16"/>
      <c r="W25" s="16"/>
      <c r="X25" s="16"/>
      <c r="Y25" s="16"/>
      <c r="Z25" s="28"/>
      <c r="AA25" s="28"/>
      <c r="AB25" s="16"/>
      <c r="AC25" s="44"/>
      <c r="AD25" s="45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26"/>
      <c r="AP25" s="39"/>
      <c r="AQ25" s="40"/>
      <c r="AR25" s="261"/>
      <c r="AS25" s="262"/>
      <c r="AT25" s="262"/>
      <c r="AU25" s="263"/>
      <c r="AV25" s="246"/>
      <c r="AW25" s="247"/>
      <c r="AX25" s="247"/>
      <c r="AY25" s="248"/>
      <c r="AZ25" s="177">
        <f>ROUND(E27*(1+AT9),0)+(ROUND(K27*(1+AX9),0))+(ROUND(R27,0))</f>
        <v>327</v>
      </c>
      <c r="BA25" s="29"/>
      <c r="BB25" s="194"/>
    </row>
    <row r="26" spans="1:54" s="147" customFormat="1" ht="17.100000000000001" customHeight="1" x14ac:dyDescent="0.15">
      <c r="A26" s="7">
        <v>16</v>
      </c>
      <c r="B26" s="8">
        <v>8640</v>
      </c>
      <c r="C26" s="197" t="s">
        <v>1214</v>
      </c>
      <c r="D26" s="268"/>
      <c r="E26" s="269"/>
      <c r="F26" s="269"/>
      <c r="G26" s="269"/>
      <c r="H26" s="269"/>
      <c r="I26" s="304"/>
      <c r="J26" s="226"/>
      <c r="K26" s="227"/>
      <c r="L26" s="227"/>
      <c r="M26" s="227"/>
      <c r="N26" s="227"/>
      <c r="O26" s="227"/>
      <c r="P26" s="268"/>
      <c r="Q26" s="269"/>
      <c r="R26" s="269"/>
      <c r="S26" s="269"/>
      <c r="T26" s="269"/>
      <c r="U26" s="304"/>
      <c r="V26" s="19"/>
      <c r="W26" s="20"/>
      <c r="X26" s="20"/>
      <c r="Y26" s="20"/>
      <c r="Z26" s="31"/>
      <c r="AA26" s="31"/>
      <c r="AB26" s="117"/>
      <c r="AC26" s="117"/>
      <c r="AD26" s="122"/>
      <c r="AE26" s="43" t="s">
        <v>1545</v>
      </c>
      <c r="AF26" s="20"/>
      <c r="AG26" s="20"/>
      <c r="AH26" s="20"/>
      <c r="AI26" s="20"/>
      <c r="AJ26" s="20"/>
      <c r="AK26" s="20"/>
      <c r="AL26" s="20"/>
      <c r="AM26" s="20"/>
      <c r="AN26" s="20"/>
      <c r="AO26" s="22" t="s">
        <v>1484</v>
      </c>
      <c r="AP26" s="222">
        <v>1</v>
      </c>
      <c r="AQ26" s="223"/>
      <c r="AR26" s="261"/>
      <c r="AS26" s="262"/>
      <c r="AT26" s="262"/>
      <c r="AU26" s="263"/>
      <c r="AV26" s="246"/>
      <c r="AW26" s="247"/>
      <c r="AX26" s="247"/>
      <c r="AY26" s="248"/>
      <c r="AZ26" s="178">
        <f>ROUND(ROUND(E27*AP26,0)*(1+AT9),0)+(ROUND(ROUND(K27*AP26,0)*(1+AX9),0))+(ROUND(R27*AP26,0))</f>
        <v>327</v>
      </c>
      <c r="BA26" s="29"/>
      <c r="BB26" s="194"/>
    </row>
    <row r="27" spans="1:54" s="147" customFormat="1" ht="17.100000000000001" customHeight="1" x14ac:dyDescent="0.15">
      <c r="A27" s="7">
        <v>16</v>
      </c>
      <c r="B27" s="8">
        <v>8641</v>
      </c>
      <c r="C27" s="197" t="s">
        <v>1215</v>
      </c>
      <c r="D27" s="55"/>
      <c r="E27" s="240">
        <v>153</v>
      </c>
      <c r="F27" s="240"/>
      <c r="G27" s="14" t="s">
        <v>62</v>
      </c>
      <c r="H27" s="116"/>
      <c r="I27" s="118"/>
      <c r="J27" s="24"/>
      <c r="K27" s="240">
        <v>44</v>
      </c>
      <c r="L27" s="240"/>
      <c r="M27" s="14" t="s">
        <v>62</v>
      </c>
      <c r="N27" s="116"/>
      <c r="O27" s="116"/>
      <c r="P27" s="119"/>
      <c r="Q27" s="117"/>
      <c r="R27" s="244">
        <v>42</v>
      </c>
      <c r="S27" s="244"/>
      <c r="T27" s="20" t="s">
        <v>62</v>
      </c>
      <c r="U27" s="117"/>
      <c r="V27" s="113" t="s">
        <v>205</v>
      </c>
      <c r="W27" s="108"/>
      <c r="X27" s="108"/>
      <c r="Y27" s="108"/>
      <c r="Z27" s="108"/>
      <c r="AA27" s="108"/>
      <c r="AB27" s="26" t="s">
        <v>1484</v>
      </c>
      <c r="AC27" s="228">
        <v>0.7</v>
      </c>
      <c r="AD27" s="229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26"/>
      <c r="AP27" s="39"/>
      <c r="AQ27" s="40"/>
      <c r="AR27" s="155"/>
      <c r="AS27" s="24"/>
      <c r="AT27" s="280"/>
      <c r="AU27" s="281"/>
      <c r="AV27" s="42"/>
      <c r="AW27" s="24"/>
      <c r="AX27" s="280"/>
      <c r="AY27" s="281"/>
      <c r="AZ27" s="178">
        <f>ROUND(ROUND(E27*AC27,0)*(1+AT9),0)+(ROUND(ROUND(K27*AC27,0)*(1+AX9),0))+(ROUND(R27*AC27,0))</f>
        <v>229</v>
      </c>
      <c r="BA27" s="29"/>
      <c r="BB27" s="194">
        <f>$E$27+$K$27+R27</f>
        <v>239</v>
      </c>
    </row>
    <row r="28" spans="1:54" s="147" customFormat="1" ht="17.100000000000001" customHeight="1" x14ac:dyDescent="0.15">
      <c r="A28" s="7">
        <v>16</v>
      </c>
      <c r="B28" s="8">
        <v>8642</v>
      </c>
      <c r="C28" s="197" t="s">
        <v>1216</v>
      </c>
      <c r="D28" s="181"/>
      <c r="E28" s="191"/>
      <c r="F28" s="191"/>
      <c r="G28" s="191"/>
      <c r="H28" s="191"/>
      <c r="I28" s="193"/>
      <c r="J28" s="181"/>
      <c r="K28" s="182"/>
      <c r="L28" s="182"/>
      <c r="M28" s="182"/>
      <c r="N28" s="182"/>
      <c r="O28" s="183"/>
      <c r="P28" s="245" t="s">
        <v>1227</v>
      </c>
      <c r="Q28" s="267"/>
      <c r="R28" s="267"/>
      <c r="S28" s="267"/>
      <c r="T28" s="267"/>
      <c r="U28" s="303"/>
      <c r="V28" s="16"/>
      <c r="W28" s="16"/>
      <c r="X28" s="16"/>
      <c r="Y28" s="16"/>
      <c r="Z28" s="28"/>
      <c r="AA28" s="28"/>
      <c r="AB28" s="16"/>
      <c r="AC28" s="44"/>
      <c r="AD28" s="45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26"/>
      <c r="AP28" s="39"/>
      <c r="AQ28" s="40"/>
      <c r="AR28" s="261"/>
      <c r="AS28" s="262"/>
      <c r="AT28" s="262"/>
      <c r="AU28" s="263"/>
      <c r="AV28" s="246"/>
      <c r="AW28" s="247"/>
      <c r="AX28" s="247"/>
      <c r="AY28" s="248"/>
      <c r="AZ28" s="177">
        <f>ROUND(E27*(1+AT9),0)+(ROUND(K27*(1+AX9),0))+(ROUND(R30,0))</f>
        <v>363</v>
      </c>
      <c r="BA28" s="29"/>
      <c r="BB28" s="194"/>
    </row>
    <row r="29" spans="1:54" s="147" customFormat="1" ht="17.100000000000001" customHeight="1" x14ac:dyDescent="0.15">
      <c r="A29" s="7">
        <v>16</v>
      </c>
      <c r="B29" s="8">
        <v>8643</v>
      </c>
      <c r="C29" s="197" t="s">
        <v>1217</v>
      </c>
      <c r="D29" s="184"/>
      <c r="E29" s="191"/>
      <c r="F29" s="191"/>
      <c r="G29" s="191"/>
      <c r="H29" s="191"/>
      <c r="I29" s="193"/>
      <c r="J29" s="181"/>
      <c r="K29" s="182"/>
      <c r="L29" s="182"/>
      <c r="M29" s="182"/>
      <c r="N29" s="182"/>
      <c r="O29" s="183"/>
      <c r="P29" s="268"/>
      <c r="Q29" s="269"/>
      <c r="R29" s="269"/>
      <c r="S29" s="269"/>
      <c r="T29" s="269"/>
      <c r="U29" s="304"/>
      <c r="V29" s="19"/>
      <c r="W29" s="20"/>
      <c r="X29" s="20"/>
      <c r="Y29" s="20"/>
      <c r="Z29" s="31"/>
      <c r="AA29" s="31"/>
      <c r="AB29" s="117"/>
      <c r="AC29" s="117"/>
      <c r="AD29" s="122"/>
      <c r="AE29" s="43" t="s">
        <v>1545</v>
      </c>
      <c r="AF29" s="20"/>
      <c r="AG29" s="20"/>
      <c r="AH29" s="20"/>
      <c r="AI29" s="20"/>
      <c r="AJ29" s="20"/>
      <c r="AK29" s="20"/>
      <c r="AL29" s="20"/>
      <c r="AM29" s="20"/>
      <c r="AN29" s="20"/>
      <c r="AO29" s="22" t="s">
        <v>1484</v>
      </c>
      <c r="AP29" s="222">
        <v>1</v>
      </c>
      <c r="AQ29" s="223"/>
      <c r="AR29" s="261"/>
      <c r="AS29" s="262"/>
      <c r="AT29" s="262"/>
      <c r="AU29" s="263"/>
      <c r="AV29" s="246"/>
      <c r="AW29" s="247"/>
      <c r="AX29" s="247"/>
      <c r="AY29" s="248"/>
      <c r="AZ29" s="178">
        <f>ROUND(ROUND(E27*AP29,0)*(1+AT9),0)+(ROUND(ROUND(K27*AP29,0)*(1+AX9),0))+(ROUND(R30*AP29,0))</f>
        <v>363</v>
      </c>
      <c r="BA29" s="29"/>
      <c r="BB29" s="194"/>
    </row>
    <row r="30" spans="1:54" s="147" customFormat="1" ht="17.100000000000001" customHeight="1" x14ac:dyDescent="0.15">
      <c r="A30" s="7">
        <v>16</v>
      </c>
      <c r="B30" s="8">
        <v>8644</v>
      </c>
      <c r="C30" s="197" t="s">
        <v>1218</v>
      </c>
      <c r="D30" s="55"/>
      <c r="E30" s="189"/>
      <c r="F30" s="189"/>
      <c r="G30" s="14"/>
      <c r="H30" s="116"/>
      <c r="I30" s="118"/>
      <c r="J30" s="111"/>
      <c r="K30" s="190"/>
      <c r="L30" s="190"/>
      <c r="M30" s="20"/>
      <c r="N30" s="117"/>
      <c r="O30" s="122"/>
      <c r="P30" s="119"/>
      <c r="Q30" s="117"/>
      <c r="R30" s="244">
        <f>$R$21</f>
        <v>78</v>
      </c>
      <c r="S30" s="244"/>
      <c r="T30" s="20" t="s">
        <v>62</v>
      </c>
      <c r="U30" s="117"/>
      <c r="V30" s="113" t="s">
        <v>205</v>
      </c>
      <c r="W30" s="108"/>
      <c r="X30" s="108"/>
      <c r="Y30" s="108"/>
      <c r="Z30" s="108"/>
      <c r="AA30" s="108"/>
      <c r="AB30" s="26" t="s">
        <v>1484</v>
      </c>
      <c r="AC30" s="228">
        <v>0.7</v>
      </c>
      <c r="AD30" s="229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26"/>
      <c r="AP30" s="39"/>
      <c r="AQ30" s="40"/>
      <c r="AR30" s="155"/>
      <c r="AS30" s="24"/>
      <c r="AT30" s="280"/>
      <c r="AU30" s="281"/>
      <c r="AV30" s="42"/>
      <c r="AW30" s="24"/>
      <c r="AX30" s="280"/>
      <c r="AY30" s="281"/>
      <c r="AZ30" s="178">
        <f>ROUND(ROUND(E27*AC30,0)*(1+AT9),0)+(ROUND(ROUND(K27*AC30,0)*(1+AX9),0))+(ROUND(R30*AC30,0))</f>
        <v>255</v>
      </c>
      <c r="BA30" s="29"/>
      <c r="BB30" s="194">
        <f>$E$27+$K$27+R30</f>
        <v>275</v>
      </c>
    </row>
    <row r="31" spans="1:54" s="147" customFormat="1" ht="17.100000000000001" customHeight="1" x14ac:dyDescent="0.15">
      <c r="A31" s="7">
        <v>16</v>
      </c>
      <c r="B31" s="8">
        <v>8645</v>
      </c>
      <c r="C31" s="197" t="s">
        <v>1219</v>
      </c>
      <c r="D31" s="181"/>
      <c r="E31" s="191"/>
      <c r="F31" s="191"/>
      <c r="G31" s="191"/>
      <c r="H31" s="191"/>
      <c r="I31" s="193"/>
      <c r="J31" s="224" t="s">
        <v>1225</v>
      </c>
      <c r="K31" s="225"/>
      <c r="L31" s="225"/>
      <c r="M31" s="225"/>
      <c r="N31" s="225"/>
      <c r="O31" s="225"/>
      <c r="P31" s="245" t="s">
        <v>1178</v>
      </c>
      <c r="Q31" s="267"/>
      <c r="R31" s="267"/>
      <c r="S31" s="267"/>
      <c r="T31" s="267"/>
      <c r="U31" s="303"/>
      <c r="V31" s="16"/>
      <c r="W31" s="16"/>
      <c r="X31" s="16"/>
      <c r="Y31" s="16"/>
      <c r="Z31" s="28"/>
      <c r="AA31" s="28"/>
      <c r="AB31" s="16"/>
      <c r="AC31" s="44"/>
      <c r="AD31" s="45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26"/>
      <c r="AP31" s="39"/>
      <c r="AQ31" s="40"/>
      <c r="AR31" s="261"/>
      <c r="AS31" s="262"/>
      <c r="AT31" s="262"/>
      <c r="AU31" s="263"/>
      <c r="AV31" s="246"/>
      <c r="AW31" s="247"/>
      <c r="AX31" s="247"/>
      <c r="AY31" s="248"/>
      <c r="AZ31" s="177">
        <f>ROUND(E27*(1+AT9),0)+(ROUND(K33*(1+AX9),0))+(ROUND(R33,0))</f>
        <v>374</v>
      </c>
      <c r="BA31" s="29"/>
      <c r="BB31" s="194"/>
    </row>
    <row r="32" spans="1:54" s="147" customFormat="1" ht="17.100000000000001" customHeight="1" x14ac:dyDescent="0.15">
      <c r="A32" s="7">
        <v>16</v>
      </c>
      <c r="B32" s="8">
        <v>8646</v>
      </c>
      <c r="C32" s="197" t="s">
        <v>1220</v>
      </c>
      <c r="D32" s="184"/>
      <c r="E32" s="191"/>
      <c r="F32" s="191"/>
      <c r="G32" s="191"/>
      <c r="H32" s="191"/>
      <c r="I32" s="193"/>
      <c r="J32" s="226"/>
      <c r="K32" s="227"/>
      <c r="L32" s="227"/>
      <c r="M32" s="227"/>
      <c r="N32" s="227"/>
      <c r="O32" s="227"/>
      <c r="P32" s="268"/>
      <c r="Q32" s="269"/>
      <c r="R32" s="269"/>
      <c r="S32" s="269"/>
      <c r="T32" s="269"/>
      <c r="U32" s="304"/>
      <c r="V32" s="19"/>
      <c r="W32" s="20"/>
      <c r="X32" s="20"/>
      <c r="Y32" s="20"/>
      <c r="Z32" s="31"/>
      <c r="AA32" s="31"/>
      <c r="AB32" s="117"/>
      <c r="AC32" s="117"/>
      <c r="AD32" s="122"/>
      <c r="AE32" s="43" t="s">
        <v>1545</v>
      </c>
      <c r="AF32" s="20"/>
      <c r="AG32" s="20"/>
      <c r="AH32" s="20"/>
      <c r="AI32" s="20"/>
      <c r="AJ32" s="20"/>
      <c r="AK32" s="20"/>
      <c r="AL32" s="20"/>
      <c r="AM32" s="20"/>
      <c r="AN32" s="20"/>
      <c r="AO32" s="22" t="s">
        <v>1484</v>
      </c>
      <c r="AP32" s="222">
        <v>1</v>
      </c>
      <c r="AQ32" s="223"/>
      <c r="AR32" s="261"/>
      <c r="AS32" s="262"/>
      <c r="AT32" s="262"/>
      <c r="AU32" s="263"/>
      <c r="AV32" s="246"/>
      <c r="AW32" s="247"/>
      <c r="AX32" s="247"/>
      <c r="AY32" s="248"/>
      <c r="AZ32" s="178">
        <f>ROUND(ROUND(E27*AP32,0)*(1+AT9),0)+(ROUND(ROUND(K33*AP32,0)*(1+AX9),0))+(ROUND(R33*AP32,0))</f>
        <v>374</v>
      </c>
      <c r="BA32" s="29"/>
      <c r="BB32" s="194"/>
    </row>
    <row r="33" spans="1:54" s="147" customFormat="1" ht="17.100000000000001" customHeight="1" x14ac:dyDescent="0.15">
      <c r="A33" s="7">
        <v>16</v>
      </c>
      <c r="B33" s="8">
        <v>8647</v>
      </c>
      <c r="C33" s="197" t="s">
        <v>1221</v>
      </c>
      <c r="D33" s="55"/>
      <c r="E33" s="190"/>
      <c r="F33" s="190"/>
      <c r="G33" s="14"/>
      <c r="H33" s="116"/>
      <c r="I33" s="118"/>
      <c r="J33" s="22"/>
      <c r="K33" s="244">
        <v>86</v>
      </c>
      <c r="L33" s="244"/>
      <c r="M33" s="20" t="s">
        <v>62</v>
      </c>
      <c r="N33" s="117"/>
      <c r="O33" s="117"/>
      <c r="P33" s="119"/>
      <c r="Q33" s="117"/>
      <c r="R33" s="244">
        <f>$R$24</f>
        <v>36</v>
      </c>
      <c r="S33" s="244"/>
      <c r="T33" s="20" t="s">
        <v>62</v>
      </c>
      <c r="U33" s="117"/>
      <c r="V33" s="113" t="s">
        <v>205</v>
      </c>
      <c r="W33" s="108"/>
      <c r="X33" s="108"/>
      <c r="Y33" s="108"/>
      <c r="Z33" s="108"/>
      <c r="AA33" s="108"/>
      <c r="AB33" s="26" t="s">
        <v>1484</v>
      </c>
      <c r="AC33" s="228">
        <v>0.7</v>
      </c>
      <c r="AD33" s="229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26"/>
      <c r="AP33" s="39"/>
      <c r="AQ33" s="40"/>
      <c r="AR33" s="155"/>
      <c r="AS33" s="24"/>
      <c r="AT33" s="280"/>
      <c r="AU33" s="281"/>
      <c r="AV33" s="42"/>
      <c r="AW33" s="24"/>
      <c r="AX33" s="280"/>
      <c r="AY33" s="281"/>
      <c r="AZ33" s="178">
        <f>ROUND(ROUND(E27*AC33,0)*(1+AT9),0)+(ROUND(ROUND(K33*AC33,0)*(1+AX9),0))+(ROUND(R33*AC33,0))</f>
        <v>261</v>
      </c>
      <c r="BA33" s="29"/>
      <c r="BB33" s="194">
        <f>E27+K33+R33</f>
        <v>275</v>
      </c>
    </row>
    <row r="34" spans="1:54" s="147" customFormat="1" ht="17.100000000000001" customHeight="1" x14ac:dyDescent="0.15">
      <c r="A34" s="7">
        <v>16</v>
      </c>
      <c r="B34" s="8">
        <v>8648</v>
      </c>
      <c r="C34" s="197" t="s">
        <v>1222</v>
      </c>
      <c r="D34" s="215" t="s">
        <v>1195</v>
      </c>
      <c r="E34" s="216"/>
      <c r="F34" s="216"/>
      <c r="G34" s="216"/>
      <c r="H34" s="216"/>
      <c r="I34" s="284"/>
      <c r="J34" s="224" t="s">
        <v>1162</v>
      </c>
      <c r="K34" s="225"/>
      <c r="L34" s="225"/>
      <c r="M34" s="225"/>
      <c r="N34" s="225"/>
      <c r="O34" s="225"/>
      <c r="P34" s="245" t="s">
        <v>1178</v>
      </c>
      <c r="Q34" s="267"/>
      <c r="R34" s="267"/>
      <c r="S34" s="267"/>
      <c r="T34" s="267"/>
      <c r="U34" s="303"/>
      <c r="V34" s="16"/>
      <c r="W34" s="16"/>
      <c r="X34" s="16"/>
      <c r="Y34" s="16"/>
      <c r="Z34" s="28"/>
      <c r="AA34" s="28"/>
      <c r="AB34" s="16"/>
      <c r="AC34" s="44"/>
      <c r="AD34" s="45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26"/>
      <c r="AP34" s="39"/>
      <c r="AQ34" s="40"/>
      <c r="AR34" s="261"/>
      <c r="AS34" s="262"/>
      <c r="AT34" s="262"/>
      <c r="AU34" s="263"/>
      <c r="AV34" s="246"/>
      <c r="AW34" s="247"/>
      <c r="AX34" s="247"/>
      <c r="AY34" s="248"/>
      <c r="AZ34" s="177">
        <f>ROUND(E36*(1+AT9),0)+(ROUND(K36*(1+AX9),0))+(ROUND(R36,0))</f>
        <v>385</v>
      </c>
      <c r="BA34" s="29"/>
      <c r="BB34" s="194"/>
    </row>
    <row r="35" spans="1:54" s="147" customFormat="1" ht="17.100000000000001" customHeight="1" x14ac:dyDescent="0.15">
      <c r="A35" s="7">
        <v>16</v>
      </c>
      <c r="B35" s="8">
        <v>8649</v>
      </c>
      <c r="C35" s="197" t="s">
        <v>1223</v>
      </c>
      <c r="D35" s="217"/>
      <c r="E35" s="218"/>
      <c r="F35" s="218"/>
      <c r="G35" s="218"/>
      <c r="H35" s="218"/>
      <c r="I35" s="285"/>
      <c r="J35" s="226"/>
      <c r="K35" s="227"/>
      <c r="L35" s="227"/>
      <c r="M35" s="227"/>
      <c r="N35" s="227"/>
      <c r="O35" s="227"/>
      <c r="P35" s="268"/>
      <c r="Q35" s="269"/>
      <c r="R35" s="269"/>
      <c r="S35" s="269"/>
      <c r="T35" s="269"/>
      <c r="U35" s="304"/>
      <c r="V35" s="19"/>
      <c r="W35" s="20"/>
      <c r="X35" s="20"/>
      <c r="Y35" s="20"/>
      <c r="Z35" s="31"/>
      <c r="AA35" s="31"/>
      <c r="AB35" s="117"/>
      <c r="AC35" s="117"/>
      <c r="AD35" s="122"/>
      <c r="AE35" s="43" t="s">
        <v>1545</v>
      </c>
      <c r="AF35" s="20"/>
      <c r="AG35" s="20"/>
      <c r="AH35" s="20"/>
      <c r="AI35" s="20"/>
      <c r="AJ35" s="20"/>
      <c r="AK35" s="20"/>
      <c r="AL35" s="20"/>
      <c r="AM35" s="20"/>
      <c r="AN35" s="20"/>
      <c r="AO35" s="22" t="s">
        <v>1484</v>
      </c>
      <c r="AP35" s="222">
        <v>1</v>
      </c>
      <c r="AQ35" s="223"/>
      <c r="AR35" s="261"/>
      <c r="AS35" s="262"/>
      <c r="AT35" s="262"/>
      <c r="AU35" s="263"/>
      <c r="AV35" s="246"/>
      <c r="AW35" s="247"/>
      <c r="AX35" s="247"/>
      <c r="AY35" s="248"/>
      <c r="AZ35" s="178">
        <f>ROUND(ROUND(E36*AP35,0)*(1+AT9),0)+(ROUND(ROUND(K36*AP35,0)*(1+AX9),0))+(ROUND(R36*AP35,0))</f>
        <v>385</v>
      </c>
      <c r="BA35" s="29"/>
      <c r="BB35" s="194"/>
    </row>
    <row r="36" spans="1:54" s="147" customFormat="1" ht="17.100000000000001" customHeight="1" x14ac:dyDescent="0.15">
      <c r="A36" s="7">
        <v>16</v>
      </c>
      <c r="B36" s="8">
        <v>8650</v>
      </c>
      <c r="C36" s="197" t="s">
        <v>1224</v>
      </c>
      <c r="D36" s="57"/>
      <c r="E36" s="244">
        <v>197</v>
      </c>
      <c r="F36" s="244"/>
      <c r="G36" s="20" t="s">
        <v>62</v>
      </c>
      <c r="H36" s="117"/>
      <c r="I36" s="122"/>
      <c r="J36" s="22"/>
      <c r="K36" s="244">
        <v>42</v>
      </c>
      <c r="L36" s="244"/>
      <c r="M36" s="20" t="s">
        <v>62</v>
      </c>
      <c r="N36" s="117"/>
      <c r="O36" s="117"/>
      <c r="P36" s="119"/>
      <c r="Q36" s="117"/>
      <c r="R36" s="244">
        <f>$R$24</f>
        <v>36</v>
      </c>
      <c r="S36" s="244"/>
      <c r="T36" s="20" t="s">
        <v>62</v>
      </c>
      <c r="U36" s="117"/>
      <c r="V36" s="113" t="s">
        <v>205</v>
      </c>
      <c r="W36" s="108"/>
      <c r="X36" s="108"/>
      <c r="Y36" s="108"/>
      <c r="Z36" s="108"/>
      <c r="AA36" s="108"/>
      <c r="AB36" s="26" t="s">
        <v>1484</v>
      </c>
      <c r="AC36" s="228">
        <v>0.7</v>
      </c>
      <c r="AD36" s="229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26"/>
      <c r="AP36" s="39"/>
      <c r="AQ36" s="40"/>
      <c r="AR36" s="119"/>
      <c r="AS36" s="22"/>
      <c r="AT36" s="253"/>
      <c r="AU36" s="254"/>
      <c r="AV36" s="110"/>
      <c r="AW36" s="22"/>
      <c r="AX36" s="253"/>
      <c r="AY36" s="254"/>
      <c r="AZ36" s="178">
        <f>ROUND(ROUND(E36*AC36,0)*(1+AT9),0)+(ROUND(ROUND(K36*AC36,0)*(1+AX9),0))+(ROUND(R36*AC36,0))</f>
        <v>268</v>
      </c>
      <c r="BA36" s="41"/>
      <c r="BB36" s="194">
        <f>E36+K36+R36</f>
        <v>275</v>
      </c>
    </row>
    <row r="37" spans="1:54" s="147" customFormat="1" ht="17.100000000000001" customHeight="1" x14ac:dyDescent="0.15">
      <c r="A37" s="25"/>
      <c r="B37" s="25"/>
      <c r="C37" s="14"/>
      <c r="D37" s="56"/>
      <c r="E37" s="56"/>
      <c r="F37" s="56"/>
      <c r="G37" s="116"/>
      <c r="H37" s="116"/>
      <c r="I37" s="116"/>
      <c r="J37" s="116"/>
      <c r="K37" s="116"/>
      <c r="L37" s="116"/>
      <c r="M37" s="14"/>
      <c r="N37" s="27"/>
      <c r="O37" s="116"/>
      <c r="P37" s="27"/>
      <c r="Q37" s="27"/>
      <c r="R37" s="27"/>
      <c r="S37" s="27"/>
      <c r="T37" s="27"/>
      <c r="U37" s="27"/>
      <c r="V37" s="96"/>
      <c r="W37" s="96"/>
      <c r="X37" s="96"/>
      <c r="Y37" s="96"/>
      <c r="Z37" s="96"/>
      <c r="AA37" s="96"/>
      <c r="AB37" s="24"/>
      <c r="AC37" s="84"/>
      <c r="AD37" s="84"/>
      <c r="AE37" s="97"/>
      <c r="AF37" s="14"/>
      <c r="AG37" s="14"/>
      <c r="AH37" s="14"/>
      <c r="AI37" s="14"/>
      <c r="AJ37" s="14"/>
      <c r="AK37" s="14"/>
      <c r="AL37" s="14"/>
      <c r="AM37" s="14"/>
      <c r="AN37" s="14"/>
      <c r="AO37" s="24"/>
      <c r="AP37" s="27"/>
      <c r="AQ37" s="27"/>
      <c r="AR37" s="116"/>
      <c r="AS37" s="116"/>
      <c r="AT37" s="116"/>
      <c r="AU37" s="24"/>
      <c r="AV37" s="27"/>
      <c r="AW37" s="27"/>
      <c r="AX37" s="27"/>
      <c r="AY37" s="24"/>
      <c r="AZ37" s="34"/>
      <c r="BA37" s="51"/>
      <c r="BB37" s="194"/>
    </row>
    <row r="38" spans="1:54" s="147" customFormat="1" ht="17.100000000000001" customHeight="1" x14ac:dyDescent="0.15">
      <c r="A38" s="25"/>
      <c r="B38" s="25"/>
      <c r="C38" s="14"/>
      <c r="D38" s="56"/>
      <c r="E38" s="56"/>
      <c r="F38" s="56"/>
      <c r="G38" s="116"/>
      <c r="H38" s="116"/>
      <c r="I38" s="116"/>
      <c r="J38" s="116"/>
      <c r="K38" s="116"/>
      <c r="L38" s="116"/>
      <c r="M38" s="14"/>
      <c r="N38" s="27"/>
      <c r="O38" s="116"/>
      <c r="P38" s="27"/>
      <c r="Q38" s="27"/>
      <c r="R38" s="27"/>
      <c r="S38" s="27"/>
      <c r="T38" s="27"/>
      <c r="U38" s="27"/>
      <c r="V38" s="96"/>
      <c r="W38" s="96"/>
      <c r="X38" s="96"/>
      <c r="Y38" s="96"/>
      <c r="Z38" s="96"/>
      <c r="AA38" s="96"/>
      <c r="AB38" s="24"/>
      <c r="AC38" s="84"/>
      <c r="AD38" s="84"/>
      <c r="AE38" s="97"/>
      <c r="AF38" s="14"/>
      <c r="AG38" s="14"/>
      <c r="AH38" s="14"/>
      <c r="AI38" s="14"/>
      <c r="AJ38" s="14"/>
      <c r="AK38" s="14"/>
      <c r="AL38" s="14"/>
      <c r="AM38" s="14"/>
      <c r="AN38" s="14"/>
      <c r="AO38" s="24"/>
      <c r="AP38" s="27"/>
      <c r="AQ38" s="27"/>
      <c r="AR38" s="116"/>
      <c r="AS38" s="116"/>
      <c r="AT38" s="116"/>
      <c r="AU38" s="24"/>
      <c r="AV38" s="27"/>
      <c r="AW38" s="27"/>
      <c r="AX38" s="27"/>
      <c r="AY38" s="24"/>
      <c r="AZ38" s="34"/>
      <c r="BA38" s="51"/>
      <c r="BB38" s="194"/>
    </row>
    <row r="39" spans="1:54" ht="17.100000000000001" customHeight="1" x14ac:dyDescent="0.15">
      <c r="A39" s="1"/>
      <c r="B39" s="1" t="s">
        <v>930</v>
      </c>
      <c r="BB39" s="194"/>
    </row>
    <row r="40" spans="1:54" s="147" customFormat="1" ht="17.100000000000001" customHeight="1" x14ac:dyDescent="0.15">
      <c r="A40" s="2" t="s">
        <v>1485</v>
      </c>
      <c r="B40" s="143"/>
      <c r="C40" s="11" t="s">
        <v>55</v>
      </c>
      <c r="D40" s="144"/>
      <c r="E40" s="140"/>
      <c r="F40" s="140"/>
      <c r="G40" s="140"/>
      <c r="H40" s="140"/>
      <c r="I40" s="140"/>
      <c r="J40" s="140"/>
      <c r="K40" s="16"/>
      <c r="L40" s="16"/>
      <c r="M40" s="16"/>
      <c r="N40" s="16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249" t="s">
        <v>1486</v>
      </c>
      <c r="AA40" s="249"/>
      <c r="AB40" s="249"/>
      <c r="AC40" s="249"/>
      <c r="AD40" s="12"/>
      <c r="AE40" s="145"/>
      <c r="AF40" s="140"/>
      <c r="AG40" s="145"/>
      <c r="AH40" s="145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3" t="s">
        <v>56</v>
      </c>
      <c r="BA40" s="3" t="s">
        <v>57</v>
      </c>
      <c r="BB40" s="194"/>
    </row>
    <row r="41" spans="1:54" s="147" customFormat="1" ht="17.100000000000001" customHeight="1" x14ac:dyDescent="0.15">
      <c r="A41" s="4" t="s">
        <v>58</v>
      </c>
      <c r="B41" s="5" t="s">
        <v>59</v>
      </c>
      <c r="C41" s="21"/>
      <c r="D41" s="156"/>
      <c r="E41" s="157"/>
      <c r="F41" s="157"/>
      <c r="G41" s="157"/>
      <c r="H41" s="157"/>
      <c r="I41" s="69" t="s">
        <v>1546</v>
      </c>
      <c r="J41" s="157"/>
      <c r="K41" s="70"/>
      <c r="L41" s="70"/>
      <c r="M41" s="70"/>
      <c r="N41" s="71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20"/>
      <c r="AA41" s="117"/>
      <c r="AB41" s="117"/>
      <c r="AC41" s="117"/>
      <c r="AD41" s="117"/>
      <c r="AE41" s="148"/>
      <c r="AF41" s="117"/>
      <c r="AG41" s="148"/>
      <c r="AH41" s="148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6" t="s">
        <v>60</v>
      </c>
      <c r="BA41" s="6" t="s">
        <v>61</v>
      </c>
      <c r="BB41" s="194"/>
    </row>
    <row r="42" spans="1:54" s="147" customFormat="1" ht="17.100000000000001" customHeight="1" x14ac:dyDescent="0.15">
      <c r="A42" s="7">
        <v>16</v>
      </c>
      <c r="B42" s="8">
        <v>8660</v>
      </c>
      <c r="C42" s="9" t="s">
        <v>1229</v>
      </c>
      <c r="D42" s="215" t="s">
        <v>195</v>
      </c>
      <c r="E42" s="267"/>
      <c r="F42" s="267"/>
      <c r="G42" s="267"/>
      <c r="H42" s="267"/>
      <c r="I42" s="267"/>
      <c r="J42" s="267"/>
      <c r="K42" s="267"/>
      <c r="L42" s="267"/>
      <c r="M42" s="267"/>
      <c r="N42" s="15"/>
      <c r="O42" s="245" t="s">
        <v>1250</v>
      </c>
      <c r="P42" s="267"/>
      <c r="Q42" s="267"/>
      <c r="R42" s="267"/>
      <c r="S42" s="267"/>
      <c r="T42" s="267"/>
      <c r="U42" s="267"/>
      <c r="V42" s="267"/>
      <c r="W42" s="267"/>
      <c r="X42" s="267"/>
      <c r="Y42" s="52"/>
      <c r="Z42" s="16"/>
      <c r="AA42" s="16"/>
      <c r="AB42" s="16"/>
      <c r="AC42" s="16"/>
      <c r="AD42" s="28"/>
      <c r="AE42" s="28"/>
      <c r="AF42" s="16"/>
      <c r="AG42" s="44"/>
      <c r="AH42" s="45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26"/>
      <c r="AT42" s="39"/>
      <c r="AU42" s="40"/>
      <c r="AV42" s="246" t="s">
        <v>54</v>
      </c>
      <c r="AW42" s="247"/>
      <c r="AX42" s="247"/>
      <c r="AY42" s="248"/>
      <c r="AZ42" s="177">
        <f>ROUND(ROUND(G44*(1+AX44),0)+V44,0)</f>
        <v>206</v>
      </c>
      <c r="BA42" s="49" t="s">
        <v>1482</v>
      </c>
      <c r="BB42" s="194"/>
    </row>
    <row r="43" spans="1:54" s="147" customFormat="1" ht="17.100000000000001" customHeight="1" x14ac:dyDescent="0.15">
      <c r="A43" s="7">
        <v>16</v>
      </c>
      <c r="B43" s="8">
        <v>8661</v>
      </c>
      <c r="C43" s="9" t="s">
        <v>1230</v>
      </c>
      <c r="D43" s="268"/>
      <c r="E43" s="293"/>
      <c r="F43" s="293"/>
      <c r="G43" s="293"/>
      <c r="H43" s="293"/>
      <c r="I43" s="293"/>
      <c r="J43" s="293"/>
      <c r="K43" s="293"/>
      <c r="L43" s="293"/>
      <c r="M43" s="293"/>
      <c r="N43" s="118"/>
      <c r="O43" s="268"/>
      <c r="P43" s="293"/>
      <c r="Q43" s="293"/>
      <c r="R43" s="293"/>
      <c r="S43" s="293"/>
      <c r="T43" s="293"/>
      <c r="U43" s="293"/>
      <c r="V43" s="293"/>
      <c r="W43" s="293"/>
      <c r="X43" s="293"/>
      <c r="Y43" s="48"/>
      <c r="Z43" s="19"/>
      <c r="AA43" s="20"/>
      <c r="AB43" s="20"/>
      <c r="AC43" s="20"/>
      <c r="AD43" s="31"/>
      <c r="AE43" s="31"/>
      <c r="AF43" s="117"/>
      <c r="AG43" s="117"/>
      <c r="AH43" s="122"/>
      <c r="AI43" s="43" t="s">
        <v>1545</v>
      </c>
      <c r="AJ43" s="20"/>
      <c r="AK43" s="20"/>
      <c r="AL43" s="20"/>
      <c r="AM43" s="20"/>
      <c r="AN43" s="20"/>
      <c r="AO43" s="20"/>
      <c r="AP43" s="20"/>
      <c r="AQ43" s="20"/>
      <c r="AR43" s="20"/>
      <c r="AS43" s="22" t="s">
        <v>1484</v>
      </c>
      <c r="AT43" s="222">
        <v>1</v>
      </c>
      <c r="AU43" s="223"/>
      <c r="AV43" s="246"/>
      <c r="AW43" s="247"/>
      <c r="AX43" s="247"/>
      <c r="AY43" s="248"/>
      <c r="AZ43" s="177">
        <f>ROUND(ROUND(G44*AT43,0)*(1+AX44),0)+(ROUND(V44*AT43,0))</f>
        <v>206</v>
      </c>
      <c r="BA43" s="29"/>
      <c r="BB43" s="194"/>
    </row>
    <row r="44" spans="1:54" s="147" customFormat="1" ht="17.100000000000001" customHeight="1" x14ac:dyDescent="0.15">
      <c r="A44" s="7">
        <v>16</v>
      </c>
      <c r="B44" s="8">
        <v>8662</v>
      </c>
      <c r="C44" s="9" t="s">
        <v>1231</v>
      </c>
      <c r="D44" s="55"/>
      <c r="E44" s="56"/>
      <c r="G44" s="240">
        <f>$E$9</f>
        <v>106</v>
      </c>
      <c r="H44" s="240"/>
      <c r="I44" s="14" t="s">
        <v>62</v>
      </c>
      <c r="J44" s="14"/>
      <c r="K44" s="24"/>
      <c r="N44" s="118"/>
      <c r="V44" s="244">
        <f>K9</f>
        <v>47</v>
      </c>
      <c r="W44" s="244"/>
      <c r="X44" s="14" t="s">
        <v>62</v>
      </c>
      <c r="Y44" s="14"/>
      <c r="Z44" s="113" t="s">
        <v>205</v>
      </c>
      <c r="AA44" s="108"/>
      <c r="AB44" s="108"/>
      <c r="AC44" s="108"/>
      <c r="AD44" s="108"/>
      <c r="AE44" s="108"/>
      <c r="AF44" s="26" t="s">
        <v>1484</v>
      </c>
      <c r="AG44" s="228">
        <v>0.7</v>
      </c>
      <c r="AH44" s="229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26"/>
      <c r="AT44" s="39"/>
      <c r="AU44" s="40"/>
      <c r="AV44" s="75" t="s">
        <v>1546</v>
      </c>
      <c r="AW44" s="51" t="s">
        <v>1484</v>
      </c>
      <c r="AX44" s="219">
        <v>0.5</v>
      </c>
      <c r="AY44" s="219"/>
      <c r="AZ44" s="177">
        <f>ROUND(ROUND(G44*AG44,0)*(1+AX44),0)+(ROUND(V44*AG44,0))</f>
        <v>144</v>
      </c>
      <c r="BA44" s="29"/>
      <c r="BB44" s="194">
        <f>$G$44+V44</f>
        <v>153</v>
      </c>
    </row>
    <row r="45" spans="1:54" s="147" customFormat="1" ht="17.100000000000001" customHeight="1" x14ac:dyDescent="0.15">
      <c r="A45" s="7">
        <v>16</v>
      </c>
      <c r="B45" s="8">
        <v>8663</v>
      </c>
      <c r="C45" s="9" t="s">
        <v>713</v>
      </c>
      <c r="D45" s="181"/>
      <c r="E45" s="191"/>
      <c r="F45" s="191"/>
      <c r="G45" s="191"/>
      <c r="H45" s="191"/>
      <c r="I45" s="191"/>
      <c r="J45" s="191"/>
      <c r="K45" s="191"/>
      <c r="L45" s="191"/>
      <c r="M45" s="191"/>
      <c r="N45" s="18"/>
      <c r="O45" s="245" t="s">
        <v>1251</v>
      </c>
      <c r="P45" s="267"/>
      <c r="Q45" s="267"/>
      <c r="R45" s="267"/>
      <c r="S45" s="267"/>
      <c r="T45" s="267"/>
      <c r="U45" s="267"/>
      <c r="V45" s="267"/>
      <c r="W45" s="267"/>
      <c r="X45" s="267"/>
      <c r="Y45" s="52"/>
      <c r="Z45" s="16"/>
      <c r="AA45" s="16"/>
      <c r="AB45" s="16"/>
      <c r="AC45" s="16"/>
      <c r="AD45" s="28"/>
      <c r="AE45" s="28"/>
      <c r="AF45" s="16"/>
      <c r="AG45" s="44"/>
      <c r="AH45" s="45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26"/>
      <c r="AT45" s="39"/>
      <c r="AU45" s="40"/>
      <c r="AV45" s="246"/>
      <c r="AW45" s="247"/>
      <c r="AX45" s="247"/>
      <c r="AY45" s="248"/>
      <c r="AZ45" s="177">
        <f>ROUND(ROUND(G44*(1+AX44),0)+V47,0)</f>
        <v>250</v>
      </c>
      <c r="BA45" s="29"/>
      <c r="BB45" s="194"/>
    </row>
    <row r="46" spans="1:54" s="147" customFormat="1" ht="17.100000000000001" customHeight="1" x14ac:dyDescent="0.15">
      <c r="A46" s="7">
        <v>16</v>
      </c>
      <c r="B46" s="8">
        <v>8664</v>
      </c>
      <c r="C46" s="9" t="s">
        <v>714</v>
      </c>
      <c r="D46" s="184"/>
      <c r="E46" s="191"/>
      <c r="F46" s="191"/>
      <c r="G46" s="191"/>
      <c r="H46" s="191"/>
      <c r="I46" s="191"/>
      <c r="J46" s="191"/>
      <c r="K46" s="191"/>
      <c r="L46" s="191"/>
      <c r="M46" s="191"/>
      <c r="N46" s="118"/>
      <c r="O46" s="268"/>
      <c r="P46" s="293"/>
      <c r="Q46" s="293"/>
      <c r="R46" s="293"/>
      <c r="S46" s="293"/>
      <c r="T46" s="293"/>
      <c r="U46" s="293"/>
      <c r="V46" s="293"/>
      <c r="W46" s="293"/>
      <c r="X46" s="293"/>
      <c r="Y46" s="48"/>
      <c r="Z46" s="19"/>
      <c r="AA46" s="20"/>
      <c r="AB46" s="20"/>
      <c r="AC46" s="20"/>
      <c r="AD46" s="31"/>
      <c r="AE46" s="31"/>
      <c r="AF46" s="117"/>
      <c r="AG46" s="117"/>
      <c r="AH46" s="122"/>
      <c r="AI46" s="43" t="s">
        <v>1545</v>
      </c>
      <c r="AJ46" s="20"/>
      <c r="AK46" s="20"/>
      <c r="AL46" s="20"/>
      <c r="AM46" s="20"/>
      <c r="AN46" s="20"/>
      <c r="AO46" s="20"/>
      <c r="AP46" s="20"/>
      <c r="AQ46" s="20"/>
      <c r="AR46" s="20"/>
      <c r="AS46" s="22" t="s">
        <v>1484</v>
      </c>
      <c r="AT46" s="222">
        <v>1</v>
      </c>
      <c r="AU46" s="223"/>
      <c r="AV46" s="246"/>
      <c r="AW46" s="247"/>
      <c r="AX46" s="247"/>
      <c r="AY46" s="248"/>
      <c r="AZ46" s="177">
        <f>ROUND(ROUND(G44*AT46,0)*(1+AX44),0)+(ROUND(V47*AT46,0))</f>
        <v>250</v>
      </c>
      <c r="BA46" s="29"/>
      <c r="BB46" s="194"/>
    </row>
    <row r="47" spans="1:54" s="147" customFormat="1" ht="17.100000000000001" customHeight="1" x14ac:dyDescent="0.15">
      <c r="A47" s="7">
        <v>16</v>
      </c>
      <c r="B47" s="8">
        <v>8665</v>
      </c>
      <c r="C47" s="9" t="s">
        <v>6</v>
      </c>
      <c r="D47" s="55"/>
      <c r="E47" s="56"/>
      <c r="F47" s="116"/>
      <c r="G47" s="189"/>
      <c r="H47" s="189"/>
      <c r="I47" s="14"/>
      <c r="J47" s="14"/>
      <c r="K47" s="24"/>
      <c r="L47" s="116"/>
      <c r="M47" s="116"/>
      <c r="N47" s="118"/>
      <c r="V47" s="244">
        <f>K18</f>
        <v>91</v>
      </c>
      <c r="W47" s="244"/>
      <c r="X47" s="14" t="s">
        <v>62</v>
      </c>
      <c r="Y47" s="14"/>
      <c r="Z47" s="113" t="s">
        <v>205</v>
      </c>
      <c r="AA47" s="108"/>
      <c r="AB47" s="108"/>
      <c r="AC47" s="108"/>
      <c r="AD47" s="108"/>
      <c r="AE47" s="108"/>
      <c r="AF47" s="26" t="s">
        <v>1484</v>
      </c>
      <c r="AG47" s="228">
        <v>0.7</v>
      </c>
      <c r="AH47" s="229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26"/>
      <c r="AT47" s="39"/>
      <c r="AU47" s="40"/>
      <c r="AV47" s="75"/>
      <c r="AW47" s="51"/>
      <c r="AX47" s="219"/>
      <c r="AY47" s="219"/>
      <c r="AZ47" s="177">
        <f>ROUND(ROUND(G44*AG47,0)*(1+AX44),0)+(ROUND(V47*AG47,0))</f>
        <v>175</v>
      </c>
      <c r="BA47" s="29"/>
      <c r="BB47" s="194">
        <f>$G$44+V47</f>
        <v>197</v>
      </c>
    </row>
    <row r="48" spans="1:54" s="147" customFormat="1" ht="17.100000000000001" customHeight="1" x14ac:dyDescent="0.15">
      <c r="A48" s="7">
        <v>16</v>
      </c>
      <c r="B48" s="8">
        <v>8667</v>
      </c>
      <c r="C48" s="9" t="s">
        <v>1232</v>
      </c>
      <c r="D48" s="181"/>
      <c r="E48" s="191"/>
      <c r="F48" s="191"/>
      <c r="G48" s="191"/>
      <c r="H48" s="191"/>
      <c r="I48" s="191"/>
      <c r="J48" s="191"/>
      <c r="K48" s="191"/>
      <c r="L48" s="191"/>
      <c r="M48" s="191"/>
      <c r="N48" s="18"/>
      <c r="O48" s="245" t="s">
        <v>1252</v>
      </c>
      <c r="P48" s="267"/>
      <c r="Q48" s="267"/>
      <c r="R48" s="267"/>
      <c r="S48" s="267"/>
      <c r="T48" s="267"/>
      <c r="U48" s="267"/>
      <c r="V48" s="267"/>
      <c r="W48" s="267"/>
      <c r="X48" s="267"/>
      <c r="Y48" s="52"/>
      <c r="Z48" s="16"/>
      <c r="AA48" s="16"/>
      <c r="AB48" s="16"/>
      <c r="AC48" s="16"/>
      <c r="AD48" s="28"/>
      <c r="AE48" s="28"/>
      <c r="AF48" s="16"/>
      <c r="AG48" s="44"/>
      <c r="AH48" s="45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26"/>
      <c r="AT48" s="39"/>
      <c r="AU48" s="40"/>
      <c r="AV48" s="246"/>
      <c r="AW48" s="247"/>
      <c r="AX48" s="247"/>
      <c r="AY48" s="248"/>
      <c r="AZ48" s="177">
        <f>ROUND(ROUND(G44*(1+AX44),0)+V50,0)</f>
        <v>292</v>
      </c>
      <c r="BA48" s="29"/>
      <c r="BB48" s="194"/>
    </row>
    <row r="49" spans="1:54" s="147" customFormat="1" ht="17.100000000000001" customHeight="1" x14ac:dyDescent="0.15">
      <c r="A49" s="7">
        <v>16</v>
      </c>
      <c r="B49" s="8">
        <v>8668</v>
      </c>
      <c r="C49" s="9" t="s">
        <v>1233</v>
      </c>
      <c r="D49" s="184"/>
      <c r="E49" s="191"/>
      <c r="F49" s="191"/>
      <c r="G49" s="191"/>
      <c r="H49" s="191"/>
      <c r="I49" s="191"/>
      <c r="J49" s="191"/>
      <c r="K49" s="191"/>
      <c r="L49" s="191"/>
      <c r="M49" s="191"/>
      <c r="N49" s="118"/>
      <c r="O49" s="268"/>
      <c r="P49" s="293"/>
      <c r="Q49" s="293"/>
      <c r="R49" s="293"/>
      <c r="S49" s="293"/>
      <c r="T49" s="293"/>
      <c r="U49" s="293"/>
      <c r="V49" s="293"/>
      <c r="W49" s="293"/>
      <c r="X49" s="293"/>
      <c r="Y49" s="48"/>
      <c r="Z49" s="19"/>
      <c r="AA49" s="20"/>
      <c r="AB49" s="20"/>
      <c r="AC49" s="20"/>
      <c r="AD49" s="31"/>
      <c r="AE49" s="31"/>
      <c r="AF49" s="117"/>
      <c r="AG49" s="117"/>
      <c r="AH49" s="122"/>
      <c r="AI49" s="43" t="s">
        <v>1545</v>
      </c>
      <c r="AJ49" s="20"/>
      <c r="AK49" s="20"/>
      <c r="AL49" s="20"/>
      <c r="AM49" s="20"/>
      <c r="AN49" s="20"/>
      <c r="AO49" s="20"/>
      <c r="AP49" s="20"/>
      <c r="AQ49" s="20"/>
      <c r="AR49" s="20"/>
      <c r="AS49" s="22" t="s">
        <v>1484</v>
      </c>
      <c r="AT49" s="222">
        <v>1</v>
      </c>
      <c r="AU49" s="223"/>
      <c r="AV49" s="246"/>
      <c r="AW49" s="247"/>
      <c r="AX49" s="247"/>
      <c r="AY49" s="248"/>
      <c r="AZ49" s="177">
        <f>ROUND(ROUND(G44*AT49,0)*(1+AX44),0)+(ROUND(V50*AT49,0))</f>
        <v>292</v>
      </c>
      <c r="BA49" s="29"/>
      <c r="BB49" s="194"/>
    </row>
    <row r="50" spans="1:54" s="147" customFormat="1" ht="17.100000000000001" customHeight="1" x14ac:dyDescent="0.15">
      <c r="A50" s="7">
        <v>16</v>
      </c>
      <c r="B50" s="8">
        <v>8669</v>
      </c>
      <c r="C50" s="9" t="s">
        <v>1234</v>
      </c>
      <c r="D50" s="55"/>
      <c r="E50" s="56"/>
      <c r="F50" s="116"/>
      <c r="G50" s="189"/>
      <c r="H50" s="189"/>
      <c r="I50" s="14"/>
      <c r="J50" s="14"/>
      <c r="K50" s="24"/>
      <c r="L50" s="116"/>
      <c r="M50" s="116"/>
      <c r="N50" s="118"/>
      <c r="V50" s="240">
        <f>K24</f>
        <v>133</v>
      </c>
      <c r="W50" s="240"/>
      <c r="X50" s="14" t="s">
        <v>62</v>
      </c>
      <c r="Y50" s="14"/>
      <c r="Z50" s="113" t="s">
        <v>205</v>
      </c>
      <c r="AA50" s="108"/>
      <c r="AB50" s="108"/>
      <c r="AC50" s="108"/>
      <c r="AD50" s="108"/>
      <c r="AE50" s="108"/>
      <c r="AF50" s="26" t="s">
        <v>1484</v>
      </c>
      <c r="AG50" s="228">
        <v>0.7</v>
      </c>
      <c r="AH50" s="229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26"/>
      <c r="AT50" s="39"/>
      <c r="AU50" s="40"/>
      <c r="AV50" s="75"/>
      <c r="AW50" s="51"/>
      <c r="AX50" s="219"/>
      <c r="AY50" s="219"/>
      <c r="AZ50" s="177">
        <f>ROUND(ROUND(G44*AG50,0)*(1+AX44),0)+(ROUND(V50*AG50,0))</f>
        <v>204</v>
      </c>
      <c r="BA50" s="29"/>
      <c r="BB50" s="194">
        <f>$G$44+V50</f>
        <v>239</v>
      </c>
    </row>
    <row r="51" spans="1:54" s="147" customFormat="1" ht="17.100000000000001" customHeight="1" x14ac:dyDescent="0.15">
      <c r="A51" s="7">
        <v>16</v>
      </c>
      <c r="B51" s="8">
        <v>8670</v>
      </c>
      <c r="C51" s="9" t="s">
        <v>715</v>
      </c>
      <c r="D51" s="181"/>
      <c r="E51" s="191"/>
      <c r="F51" s="191"/>
      <c r="G51" s="191"/>
      <c r="H51" s="191"/>
      <c r="I51" s="191"/>
      <c r="J51" s="191"/>
      <c r="K51" s="191"/>
      <c r="L51" s="191"/>
      <c r="M51" s="191"/>
      <c r="N51" s="18"/>
      <c r="O51" s="245" t="s">
        <v>1253</v>
      </c>
      <c r="P51" s="267"/>
      <c r="Q51" s="267"/>
      <c r="R51" s="267"/>
      <c r="S51" s="267"/>
      <c r="T51" s="267"/>
      <c r="U51" s="267"/>
      <c r="V51" s="267"/>
      <c r="W51" s="267"/>
      <c r="X51" s="267"/>
      <c r="Y51" s="52"/>
      <c r="Z51" s="16"/>
      <c r="AA51" s="16"/>
      <c r="AB51" s="16"/>
      <c r="AC51" s="16"/>
      <c r="AD51" s="28"/>
      <c r="AE51" s="28"/>
      <c r="AF51" s="16"/>
      <c r="AG51" s="44"/>
      <c r="AH51" s="45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26"/>
      <c r="AT51" s="39"/>
      <c r="AU51" s="40"/>
      <c r="AV51" s="75"/>
      <c r="AW51" s="76"/>
      <c r="AX51" s="76"/>
      <c r="AY51" s="77"/>
      <c r="AZ51" s="177">
        <f>ROUND(ROUND(G44*(1+AX44),0)+V53,0)</f>
        <v>328</v>
      </c>
      <c r="BA51" s="29"/>
      <c r="BB51" s="194"/>
    </row>
    <row r="52" spans="1:54" s="147" customFormat="1" ht="17.100000000000001" customHeight="1" x14ac:dyDescent="0.15">
      <c r="A52" s="7">
        <v>16</v>
      </c>
      <c r="B52" s="8">
        <v>8671</v>
      </c>
      <c r="C52" s="9" t="s">
        <v>716</v>
      </c>
      <c r="D52" s="184"/>
      <c r="E52" s="191"/>
      <c r="F52" s="191"/>
      <c r="G52" s="191"/>
      <c r="H52" s="191"/>
      <c r="I52" s="191"/>
      <c r="J52" s="191"/>
      <c r="K52" s="191"/>
      <c r="L52" s="191"/>
      <c r="M52" s="191"/>
      <c r="N52" s="18"/>
      <c r="O52" s="268"/>
      <c r="P52" s="293"/>
      <c r="Q52" s="293"/>
      <c r="R52" s="293"/>
      <c r="S52" s="293"/>
      <c r="T52" s="293"/>
      <c r="U52" s="293"/>
      <c r="V52" s="293"/>
      <c r="W52" s="293"/>
      <c r="X52" s="293"/>
      <c r="Y52" s="48"/>
      <c r="Z52" s="19"/>
      <c r="AA52" s="20"/>
      <c r="AB52" s="20"/>
      <c r="AC52" s="20"/>
      <c r="AD52" s="31"/>
      <c r="AE52" s="31"/>
      <c r="AF52" s="117"/>
      <c r="AG52" s="117"/>
      <c r="AH52" s="122"/>
      <c r="AI52" s="43" t="s">
        <v>1545</v>
      </c>
      <c r="AJ52" s="20"/>
      <c r="AK52" s="20"/>
      <c r="AL52" s="20"/>
      <c r="AM52" s="20"/>
      <c r="AN52" s="20"/>
      <c r="AO52" s="20"/>
      <c r="AP52" s="20"/>
      <c r="AQ52" s="20"/>
      <c r="AR52" s="20"/>
      <c r="AS52" s="22" t="s">
        <v>1484</v>
      </c>
      <c r="AT52" s="222">
        <v>1</v>
      </c>
      <c r="AU52" s="223"/>
      <c r="AV52" s="75"/>
      <c r="AW52" s="76"/>
      <c r="AX52" s="76"/>
      <c r="AY52" s="77"/>
      <c r="AZ52" s="177">
        <f>ROUND(ROUND(G44*AT52,0)*(1+AX44),0)+(ROUND(V53*AT52,0))</f>
        <v>328</v>
      </c>
      <c r="BA52" s="29"/>
      <c r="BB52" s="194"/>
    </row>
    <row r="53" spans="1:54" s="147" customFormat="1" ht="17.100000000000001" customHeight="1" x14ac:dyDescent="0.15">
      <c r="A53" s="7">
        <v>16</v>
      </c>
      <c r="B53" s="8">
        <v>8672</v>
      </c>
      <c r="C53" s="9" t="s">
        <v>7</v>
      </c>
      <c r="D53" s="55"/>
      <c r="E53" s="56"/>
      <c r="F53" s="116"/>
      <c r="G53" s="189"/>
      <c r="H53" s="189"/>
      <c r="I53" s="14"/>
      <c r="J53" s="14"/>
      <c r="K53" s="24"/>
      <c r="L53" s="116"/>
      <c r="M53" s="116"/>
      <c r="N53" s="18"/>
      <c r="V53" s="240">
        <v>169</v>
      </c>
      <c r="W53" s="240"/>
      <c r="X53" s="14" t="s">
        <v>62</v>
      </c>
      <c r="Y53" s="14"/>
      <c r="Z53" s="113" t="s">
        <v>205</v>
      </c>
      <c r="AA53" s="108"/>
      <c r="AB53" s="108"/>
      <c r="AC53" s="108"/>
      <c r="AD53" s="108"/>
      <c r="AE53" s="108"/>
      <c r="AF53" s="26" t="s">
        <v>1484</v>
      </c>
      <c r="AG53" s="228">
        <v>0.7</v>
      </c>
      <c r="AH53" s="229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26"/>
      <c r="AT53" s="39"/>
      <c r="AU53" s="40"/>
      <c r="AV53" s="75"/>
      <c r="AW53" s="76"/>
      <c r="AX53" s="76"/>
      <c r="AY53" s="77"/>
      <c r="AZ53" s="177">
        <f>ROUND(ROUND(G44*AG53,0)*(1+AX44),0)+(ROUND(V53*AG53,0))</f>
        <v>229</v>
      </c>
      <c r="BA53" s="29"/>
      <c r="BB53" s="194">
        <f>$G$44+V53</f>
        <v>275</v>
      </c>
    </row>
    <row r="54" spans="1:54" s="147" customFormat="1" ht="17.100000000000001" customHeight="1" x14ac:dyDescent="0.15">
      <c r="A54" s="7">
        <v>16</v>
      </c>
      <c r="B54" s="8">
        <v>8674</v>
      </c>
      <c r="C54" s="9" t="s">
        <v>1235</v>
      </c>
      <c r="D54" s="215" t="s">
        <v>1194</v>
      </c>
      <c r="E54" s="216"/>
      <c r="F54" s="216"/>
      <c r="G54" s="216"/>
      <c r="H54" s="216"/>
      <c r="I54" s="216"/>
      <c r="J54" s="216"/>
      <c r="K54" s="216"/>
      <c r="L54" s="216"/>
      <c r="M54" s="216"/>
      <c r="N54" s="15"/>
      <c r="O54" s="245" t="s">
        <v>1250</v>
      </c>
      <c r="P54" s="267"/>
      <c r="Q54" s="267"/>
      <c r="R54" s="267"/>
      <c r="S54" s="267"/>
      <c r="T54" s="267"/>
      <c r="U54" s="267"/>
      <c r="V54" s="267"/>
      <c r="W54" s="267"/>
      <c r="X54" s="267"/>
      <c r="Y54" s="52"/>
      <c r="Z54" s="16"/>
      <c r="AA54" s="16"/>
      <c r="AB54" s="16"/>
      <c r="AC54" s="16"/>
      <c r="AD54" s="28"/>
      <c r="AE54" s="28"/>
      <c r="AF54" s="16"/>
      <c r="AG54" s="44"/>
      <c r="AH54" s="45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26"/>
      <c r="AT54" s="39"/>
      <c r="AU54" s="40"/>
      <c r="AV54" s="246"/>
      <c r="AW54" s="247"/>
      <c r="AX54" s="247"/>
      <c r="AY54" s="248"/>
      <c r="AZ54" s="177">
        <f>ROUND(ROUND(G56*(1+AX44),0)+V56,0)</f>
        <v>274</v>
      </c>
      <c r="BA54" s="29"/>
      <c r="BB54" s="194"/>
    </row>
    <row r="55" spans="1:54" s="147" customFormat="1" ht="17.100000000000001" customHeight="1" x14ac:dyDescent="0.15">
      <c r="A55" s="7">
        <v>16</v>
      </c>
      <c r="B55" s="8">
        <v>8675</v>
      </c>
      <c r="C55" s="9" t="s">
        <v>1236</v>
      </c>
      <c r="D55" s="217"/>
      <c r="E55" s="218"/>
      <c r="F55" s="218"/>
      <c r="G55" s="218"/>
      <c r="H55" s="218"/>
      <c r="I55" s="218"/>
      <c r="J55" s="218"/>
      <c r="K55" s="218"/>
      <c r="L55" s="218"/>
      <c r="M55" s="218"/>
      <c r="N55" s="118"/>
      <c r="O55" s="268"/>
      <c r="P55" s="293"/>
      <c r="Q55" s="293"/>
      <c r="R55" s="293"/>
      <c r="S55" s="293"/>
      <c r="T55" s="293"/>
      <c r="U55" s="293"/>
      <c r="V55" s="293"/>
      <c r="W55" s="293"/>
      <c r="X55" s="293"/>
      <c r="Y55" s="48"/>
      <c r="Z55" s="19"/>
      <c r="AA55" s="20"/>
      <c r="AB55" s="20"/>
      <c r="AC55" s="20"/>
      <c r="AD55" s="31"/>
      <c r="AE55" s="31"/>
      <c r="AF55" s="117"/>
      <c r="AG55" s="117"/>
      <c r="AH55" s="122"/>
      <c r="AI55" s="43" t="s">
        <v>1545</v>
      </c>
      <c r="AJ55" s="20"/>
      <c r="AK55" s="20"/>
      <c r="AL55" s="20"/>
      <c r="AM55" s="20"/>
      <c r="AN55" s="20"/>
      <c r="AO55" s="20"/>
      <c r="AP55" s="20"/>
      <c r="AQ55" s="20"/>
      <c r="AR55" s="20"/>
      <c r="AS55" s="22" t="s">
        <v>1484</v>
      </c>
      <c r="AT55" s="222">
        <v>1</v>
      </c>
      <c r="AU55" s="223"/>
      <c r="AV55" s="246"/>
      <c r="AW55" s="247"/>
      <c r="AX55" s="247"/>
      <c r="AY55" s="248"/>
      <c r="AZ55" s="177">
        <f>ROUND(ROUND(G56*AT55,0)*(1+AX44),0)+(ROUND(V56*AT55,0))</f>
        <v>274</v>
      </c>
      <c r="BA55" s="29"/>
      <c r="BB55" s="194"/>
    </row>
    <row r="56" spans="1:54" s="147" customFormat="1" ht="17.100000000000001" customHeight="1" x14ac:dyDescent="0.15">
      <c r="A56" s="7">
        <v>16</v>
      </c>
      <c r="B56" s="8">
        <v>8676</v>
      </c>
      <c r="C56" s="9" t="s">
        <v>1237</v>
      </c>
      <c r="D56" s="55"/>
      <c r="E56" s="56"/>
      <c r="G56" s="240">
        <f>$E$27</f>
        <v>153</v>
      </c>
      <c r="H56" s="240"/>
      <c r="I56" s="14" t="s">
        <v>62</v>
      </c>
      <c r="J56" s="14"/>
      <c r="K56" s="24"/>
      <c r="N56" s="118"/>
      <c r="V56" s="244">
        <f>$R$9</f>
        <v>44</v>
      </c>
      <c r="W56" s="244"/>
      <c r="X56" s="14" t="s">
        <v>62</v>
      </c>
      <c r="Y56" s="14"/>
      <c r="Z56" s="113" t="s">
        <v>205</v>
      </c>
      <c r="AA56" s="108"/>
      <c r="AB56" s="108"/>
      <c r="AC56" s="108"/>
      <c r="AD56" s="108"/>
      <c r="AE56" s="108"/>
      <c r="AF56" s="26" t="s">
        <v>1484</v>
      </c>
      <c r="AG56" s="228">
        <v>0.7</v>
      </c>
      <c r="AH56" s="229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26"/>
      <c r="AT56" s="39"/>
      <c r="AU56" s="40"/>
      <c r="AV56" s="75"/>
      <c r="AW56" s="51"/>
      <c r="AX56" s="219"/>
      <c r="AY56" s="219"/>
      <c r="AZ56" s="177">
        <f>ROUND(ROUND(G56*AG56,0)*(1+AX44),0)+(ROUND(V56*AG56,0))</f>
        <v>192</v>
      </c>
      <c r="BA56" s="29"/>
      <c r="BB56" s="194">
        <f>$G$56+V56</f>
        <v>197</v>
      </c>
    </row>
    <row r="57" spans="1:54" s="147" customFormat="1" ht="17.100000000000001" customHeight="1" x14ac:dyDescent="0.15">
      <c r="A57" s="7">
        <v>16</v>
      </c>
      <c r="B57" s="8">
        <v>8677</v>
      </c>
      <c r="C57" s="9" t="s">
        <v>1238</v>
      </c>
      <c r="D57" s="181"/>
      <c r="E57" s="182"/>
      <c r="F57" s="182"/>
      <c r="G57" s="182"/>
      <c r="H57" s="182"/>
      <c r="I57" s="182"/>
      <c r="J57" s="182"/>
      <c r="K57" s="182"/>
      <c r="L57" s="182"/>
      <c r="M57" s="182"/>
      <c r="N57" s="18"/>
      <c r="O57" s="245" t="s">
        <v>1251</v>
      </c>
      <c r="P57" s="267"/>
      <c r="Q57" s="267"/>
      <c r="R57" s="267"/>
      <c r="S57" s="267"/>
      <c r="T57" s="267"/>
      <c r="U57" s="267"/>
      <c r="V57" s="267"/>
      <c r="W57" s="267"/>
      <c r="X57" s="267"/>
      <c r="Y57" s="52"/>
      <c r="Z57" s="16"/>
      <c r="AA57" s="16"/>
      <c r="AB57" s="16"/>
      <c r="AC57" s="16"/>
      <c r="AD57" s="28"/>
      <c r="AE57" s="28"/>
      <c r="AF57" s="16"/>
      <c r="AG57" s="44"/>
      <c r="AH57" s="45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26"/>
      <c r="AT57" s="39"/>
      <c r="AU57" s="40"/>
      <c r="AV57" s="246"/>
      <c r="AW57" s="247"/>
      <c r="AX57" s="247"/>
      <c r="AY57" s="248"/>
      <c r="AZ57" s="177">
        <f>ROUND(ROUND(G56*(1+AX44),0)+V59,0)</f>
        <v>316</v>
      </c>
      <c r="BA57" s="29"/>
      <c r="BB57" s="194"/>
    </row>
    <row r="58" spans="1:54" s="147" customFormat="1" ht="17.100000000000001" customHeight="1" x14ac:dyDescent="0.15">
      <c r="A58" s="7">
        <v>16</v>
      </c>
      <c r="B58" s="8">
        <v>8678</v>
      </c>
      <c r="C58" s="9" t="s">
        <v>1239</v>
      </c>
      <c r="D58" s="181"/>
      <c r="E58" s="182"/>
      <c r="F58" s="182"/>
      <c r="G58" s="182"/>
      <c r="H58" s="182"/>
      <c r="I58" s="182"/>
      <c r="J58" s="182"/>
      <c r="K58" s="182"/>
      <c r="L58" s="182"/>
      <c r="M58" s="182"/>
      <c r="N58" s="118"/>
      <c r="O58" s="268"/>
      <c r="P58" s="293"/>
      <c r="Q58" s="293"/>
      <c r="R58" s="293"/>
      <c r="S58" s="293"/>
      <c r="T58" s="293"/>
      <c r="U58" s="293"/>
      <c r="V58" s="293"/>
      <c r="W58" s="293"/>
      <c r="X58" s="293"/>
      <c r="Y58" s="48"/>
      <c r="Z58" s="19"/>
      <c r="AA58" s="20"/>
      <c r="AB58" s="20"/>
      <c r="AC58" s="20"/>
      <c r="AD58" s="31"/>
      <c r="AE58" s="31"/>
      <c r="AF58" s="117"/>
      <c r="AG58" s="117"/>
      <c r="AH58" s="122"/>
      <c r="AI58" s="43" t="s">
        <v>1545</v>
      </c>
      <c r="AJ58" s="20"/>
      <c r="AK58" s="20"/>
      <c r="AL58" s="20"/>
      <c r="AM58" s="20"/>
      <c r="AN58" s="20"/>
      <c r="AO58" s="20"/>
      <c r="AP58" s="20"/>
      <c r="AQ58" s="20"/>
      <c r="AR58" s="20"/>
      <c r="AS58" s="22" t="s">
        <v>1484</v>
      </c>
      <c r="AT58" s="222">
        <v>1</v>
      </c>
      <c r="AU58" s="223"/>
      <c r="AV58" s="246"/>
      <c r="AW58" s="247"/>
      <c r="AX58" s="247"/>
      <c r="AY58" s="248"/>
      <c r="AZ58" s="177">
        <f>ROUND(ROUND(G56*AT58,0)*(1+AX44),0)+(ROUND(V59*AT58,0))</f>
        <v>316</v>
      </c>
      <c r="BA58" s="29"/>
      <c r="BB58" s="194"/>
    </row>
    <row r="59" spans="1:54" s="147" customFormat="1" ht="17.100000000000001" customHeight="1" x14ac:dyDescent="0.15">
      <c r="A59" s="7">
        <v>16</v>
      </c>
      <c r="B59" s="8">
        <v>8679</v>
      </c>
      <c r="C59" s="9" t="s">
        <v>1240</v>
      </c>
      <c r="D59" s="55"/>
      <c r="E59" s="56"/>
      <c r="F59" s="116"/>
      <c r="G59" s="189"/>
      <c r="H59" s="189"/>
      <c r="I59" s="14"/>
      <c r="J59" s="14"/>
      <c r="K59" s="24"/>
      <c r="L59" s="116"/>
      <c r="M59" s="116"/>
      <c r="N59" s="118"/>
      <c r="V59" s="240">
        <f>$R$12</f>
        <v>86</v>
      </c>
      <c r="W59" s="240"/>
      <c r="X59" s="14" t="s">
        <v>62</v>
      </c>
      <c r="Y59" s="14"/>
      <c r="Z59" s="113" t="s">
        <v>205</v>
      </c>
      <c r="AA59" s="108"/>
      <c r="AB59" s="108"/>
      <c r="AC59" s="108"/>
      <c r="AD59" s="108"/>
      <c r="AE59" s="108"/>
      <c r="AF59" s="26" t="s">
        <v>1484</v>
      </c>
      <c r="AG59" s="228">
        <v>0.7</v>
      </c>
      <c r="AH59" s="229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26"/>
      <c r="AT59" s="39"/>
      <c r="AU59" s="40"/>
      <c r="AV59" s="75"/>
      <c r="AW59" s="51"/>
      <c r="AX59" s="219"/>
      <c r="AY59" s="219"/>
      <c r="AZ59" s="177">
        <f>ROUND(ROUND(G56*AG59,0)*(1+AX44),0)+(ROUND(V59*AG59,0))</f>
        <v>221</v>
      </c>
      <c r="BA59" s="29"/>
      <c r="BB59" s="194">
        <f>$G$56+V59</f>
        <v>239</v>
      </c>
    </row>
    <row r="60" spans="1:54" s="147" customFormat="1" ht="17.100000000000001" customHeight="1" x14ac:dyDescent="0.15">
      <c r="A60" s="7">
        <v>16</v>
      </c>
      <c r="B60" s="8">
        <v>8681</v>
      </c>
      <c r="C60" s="9" t="s">
        <v>1241</v>
      </c>
      <c r="D60" s="181"/>
      <c r="E60" s="182"/>
      <c r="F60" s="182"/>
      <c r="G60" s="182"/>
      <c r="H60" s="182"/>
      <c r="I60" s="182"/>
      <c r="J60" s="182"/>
      <c r="K60" s="182"/>
      <c r="L60" s="182"/>
      <c r="M60" s="182"/>
      <c r="N60" s="18"/>
      <c r="O60" s="245" t="s">
        <v>1252</v>
      </c>
      <c r="P60" s="267"/>
      <c r="Q60" s="267"/>
      <c r="R60" s="267"/>
      <c r="S60" s="267"/>
      <c r="T60" s="267"/>
      <c r="U60" s="267"/>
      <c r="V60" s="267"/>
      <c r="W60" s="267"/>
      <c r="X60" s="267"/>
      <c r="Y60" s="52"/>
      <c r="Z60" s="16"/>
      <c r="AA60" s="16"/>
      <c r="AB60" s="16"/>
      <c r="AC60" s="16"/>
      <c r="AD60" s="28"/>
      <c r="AE60" s="28"/>
      <c r="AF60" s="16"/>
      <c r="AG60" s="44"/>
      <c r="AH60" s="45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26"/>
      <c r="AT60" s="39"/>
      <c r="AU60" s="40"/>
      <c r="AV60" s="246"/>
      <c r="AW60" s="247"/>
      <c r="AX60" s="247"/>
      <c r="AY60" s="248"/>
      <c r="AZ60" s="177">
        <f>ROUND(ROUND(G56*(1+AX44),0)+V62,0)</f>
        <v>352</v>
      </c>
      <c r="BA60" s="29"/>
      <c r="BB60" s="194"/>
    </row>
    <row r="61" spans="1:54" s="147" customFormat="1" ht="17.100000000000001" customHeight="1" x14ac:dyDescent="0.15">
      <c r="A61" s="7">
        <v>16</v>
      </c>
      <c r="B61" s="8">
        <v>8682</v>
      </c>
      <c r="C61" s="9" t="s">
        <v>1242</v>
      </c>
      <c r="D61" s="181"/>
      <c r="E61" s="182"/>
      <c r="F61" s="182"/>
      <c r="G61" s="182"/>
      <c r="H61" s="182"/>
      <c r="I61" s="182"/>
      <c r="J61" s="182"/>
      <c r="K61" s="182"/>
      <c r="L61" s="182"/>
      <c r="M61" s="182"/>
      <c r="N61" s="118"/>
      <c r="O61" s="268"/>
      <c r="P61" s="293"/>
      <c r="Q61" s="293"/>
      <c r="R61" s="293"/>
      <c r="S61" s="293"/>
      <c r="T61" s="293"/>
      <c r="U61" s="293"/>
      <c r="V61" s="293"/>
      <c r="W61" s="293"/>
      <c r="X61" s="293"/>
      <c r="Y61" s="48"/>
      <c r="Z61" s="19"/>
      <c r="AA61" s="20"/>
      <c r="AB61" s="20"/>
      <c r="AC61" s="20"/>
      <c r="AD61" s="31"/>
      <c r="AE61" s="31"/>
      <c r="AF61" s="117"/>
      <c r="AG61" s="117"/>
      <c r="AH61" s="122"/>
      <c r="AI61" s="43" t="s">
        <v>1545</v>
      </c>
      <c r="AJ61" s="20"/>
      <c r="AK61" s="20"/>
      <c r="AL61" s="20"/>
      <c r="AM61" s="20"/>
      <c r="AN61" s="20"/>
      <c r="AO61" s="20"/>
      <c r="AP61" s="20"/>
      <c r="AQ61" s="20"/>
      <c r="AR61" s="20"/>
      <c r="AS61" s="22" t="s">
        <v>1484</v>
      </c>
      <c r="AT61" s="222">
        <v>1</v>
      </c>
      <c r="AU61" s="223"/>
      <c r="AV61" s="246"/>
      <c r="AW61" s="247"/>
      <c r="AX61" s="247"/>
      <c r="AY61" s="248"/>
      <c r="AZ61" s="177">
        <f>ROUND(ROUND(G56*AT61,0)*(1+AX44),0)+(ROUND(V62*AT61,0))</f>
        <v>352</v>
      </c>
      <c r="BA61" s="29"/>
      <c r="BB61" s="194"/>
    </row>
    <row r="62" spans="1:54" s="147" customFormat="1" ht="17.100000000000001" customHeight="1" x14ac:dyDescent="0.15">
      <c r="A62" s="7">
        <v>16</v>
      </c>
      <c r="B62" s="8">
        <v>8683</v>
      </c>
      <c r="C62" s="9" t="s">
        <v>1243</v>
      </c>
      <c r="D62" s="55"/>
      <c r="E62" s="56"/>
      <c r="F62" s="116"/>
      <c r="G62" s="190"/>
      <c r="H62" s="190"/>
      <c r="I62" s="14"/>
      <c r="J62" s="14"/>
      <c r="K62" s="24"/>
      <c r="L62" s="116"/>
      <c r="M62" s="116"/>
      <c r="N62" s="118"/>
      <c r="V62" s="240">
        <f>$R$15</f>
        <v>122</v>
      </c>
      <c r="W62" s="240"/>
      <c r="X62" s="14" t="s">
        <v>62</v>
      </c>
      <c r="Y62" s="14"/>
      <c r="Z62" s="113" t="s">
        <v>205</v>
      </c>
      <c r="AA62" s="108"/>
      <c r="AB62" s="108"/>
      <c r="AC62" s="108"/>
      <c r="AD62" s="108"/>
      <c r="AE62" s="108"/>
      <c r="AF62" s="26" t="s">
        <v>1484</v>
      </c>
      <c r="AG62" s="228">
        <v>0.7</v>
      </c>
      <c r="AH62" s="229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26"/>
      <c r="AT62" s="39"/>
      <c r="AU62" s="40"/>
      <c r="AV62" s="75"/>
      <c r="AW62" s="51"/>
      <c r="AX62" s="219"/>
      <c r="AY62" s="219"/>
      <c r="AZ62" s="177">
        <f>ROUND(ROUND(G56*AG62,0)*(1+AX44),0)+(ROUND(V62*AG62,0))</f>
        <v>246</v>
      </c>
      <c r="BA62" s="29"/>
      <c r="BB62" s="194">
        <f>$G$56+V62</f>
        <v>275</v>
      </c>
    </row>
    <row r="63" spans="1:54" s="147" customFormat="1" ht="17.100000000000001" customHeight="1" x14ac:dyDescent="0.15">
      <c r="A63" s="7">
        <v>16</v>
      </c>
      <c r="B63" s="8">
        <v>8684</v>
      </c>
      <c r="C63" s="9" t="s">
        <v>1244</v>
      </c>
      <c r="D63" s="215" t="s">
        <v>1195</v>
      </c>
      <c r="E63" s="216"/>
      <c r="F63" s="216"/>
      <c r="G63" s="216"/>
      <c r="H63" s="216"/>
      <c r="I63" s="216"/>
      <c r="J63" s="216"/>
      <c r="K63" s="216"/>
      <c r="L63" s="216"/>
      <c r="M63" s="216"/>
      <c r="N63" s="15"/>
      <c r="O63" s="245" t="s">
        <v>1250</v>
      </c>
      <c r="P63" s="267"/>
      <c r="Q63" s="267"/>
      <c r="R63" s="267"/>
      <c r="S63" s="267"/>
      <c r="T63" s="267"/>
      <c r="U63" s="267"/>
      <c r="V63" s="267"/>
      <c r="W63" s="267"/>
      <c r="X63" s="267"/>
      <c r="Y63" s="52"/>
      <c r="Z63" s="16"/>
      <c r="AA63" s="16"/>
      <c r="AB63" s="16"/>
      <c r="AC63" s="16"/>
      <c r="AD63" s="28"/>
      <c r="AE63" s="28"/>
      <c r="AF63" s="16"/>
      <c r="AG63" s="44"/>
      <c r="AH63" s="45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26"/>
      <c r="AT63" s="39"/>
      <c r="AU63" s="40"/>
      <c r="AV63" s="246"/>
      <c r="AW63" s="247"/>
      <c r="AX63" s="247"/>
      <c r="AY63" s="248"/>
      <c r="AZ63" s="177">
        <f>ROUND(ROUND(G65*(1+AX44),0)+V65,0)</f>
        <v>338</v>
      </c>
      <c r="BA63" s="29"/>
      <c r="BB63" s="194"/>
    </row>
    <row r="64" spans="1:54" s="147" customFormat="1" ht="17.100000000000001" customHeight="1" x14ac:dyDescent="0.15">
      <c r="A64" s="7">
        <v>16</v>
      </c>
      <c r="B64" s="8">
        <v>8685</v>
      </c>
      <c r="C64" s="9" t="s">
        <v>1245</v>
      </c>
      <c r="D64" s="217"/>
      <c r="E64" s="218"/>
      <c r="F64" s="218"/>
      <c r="G64" s="218"/>
      <c r="H64" s="218"/>
      <c r="I64" s="218"/>
      <c r="J64" s="218"/>
      <c r="K64" s="218"/>
      <c r="L64" s="218"/>
      <c r="M64" s="218"/>
      <c r="N64" s="118"/>
      <c r="O64" s="268"/>
      <c r="P64" s="293"/>
      <c r="Q64" s="293"/>
      <c r="R64" s="293"/>
      <c r="S64" s="293"/>
      <c r="T64" s="293"/>
      <c r="U64" s="293"/>
      <c r="V64" s="293"/>
      <c r="W64" s="293"/>
      <c r="X64" s="293"/>
      <c r="Y64" s="48"/>
      <c r="Z64" s="19"/>
      <c r="AA64" s="20"/>
      <c r="AB64" s="20"/>
      <c r="AC64" s="20"/>
      <c r="AD64" s="31"/>
      <c r="AE64" s="31"/>
      <c r="AF64" s="117"/>
      <c r="AG64" s="117"/>
      <c r="AH64" s="122"/>
      <c r="AI64" s="43" t="s">
        <v>1545</v>
      </c>
      <c r="AJ64" s="20"/>
      <c r="AK64" s="20"/>
      <c r="AL64" s="20"/>
      <c r="AM64" s="20"/>
      <c r="AN64" s="20"/>
      <c r="AO64" s="20"/>
      <c r="AP64" s="20"/>
      <c r="AQ64" s="20"/>
      <c r="AR64" s="20"/>
      <c r="AS64" s="22" t="s">
        <v>1484</v>
      </c>
      <c r="AT64" s="222">
        <v>1</v>
      </c>
      <c r="AU64" s="223"/>
      <c r="AV64" s="246"/>
      <c r="AW64" s="247"/>
      <c r="AX64" s="247"/>
      <c r="AY64" s="248"/>
      <c r="AZ64" s="177">
        <f>ROUND(ROUND(G65*AT64,0)*(1+AX44),0)+(ROUND(V65*AT64,0))</f>
        <v>338</v>
      </c>
      <c r="BA64" s="29"/>
      <c r="BB64" s="194"/>
    </row>
    <row r="65" spans="1:54" s="147" customFormat="1" ht="17.100000000000001" customHeight="1" x14ac:dyDescent="0.15">
      <c r="A65" s="7">
        <v>16</v>
      </c>
      <c r="B65" s="8">
        <v>8686</v>
      </c>
      <c r="C65" s="9" t="s">
        <v>1246</v>
      </c>
      <c r="D65" s="55"/>
      <c r="E65" s="56"/>
      <c r="G65" s="240">
        <f>$E$36</f>
        <v>197</v>
      </c>
      <c r="H65" s="240"/>
      <c r="I65" s="14" t="s">
        <v>62</v>
      </c>
      <c r="J65" s="14"/>
      <c r="K65" s="24"/>
      <c r="N65" s="118"/>
      <c r="V65" s="244">
        <f>$R$18</f>
        <v>42</v>
      </c>
      <c r="W65" s="244"/>
      <c r="X65" s="14" t="s">
        <v>62</v>
      </c>
      <c r="Y65" s="14"/>
      <c r="Z65" s="113" t="s">
        <v>205</v>
      </c>
      <c r="AA65" s="108"/>
      <c r="AB65" s="108"/>
      <c r="AC65" s="108"/>
      <c r="AD65" s="108"/>
      <c r="AE65" s="108"/>
      <c r="AF65" s="26" t="s">
        <v>1484</v>
      </c>
      <c r="AG65" s="228">
        <v>0.7</v>
      </c>
      <c r="AH65" s="229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26"/>
      <c r="AT65" s="39"/>
      <c r="AU65" s="40"/>
      <c r="AV65" s="75"/>
      <c r="AW65" s="51"/>
      <c r="AX65" s="219"/>
      <c r="AY65" s="220"/>
      <c r="AZ65" s="177">
        <f>ROUND(ROUND(G65*AG65,0)*(1+AX44),0)+(ROUND(V65*AG65,0))</f>
        <v>236</v>
      </c>
      <c r="BA65" s="29"/>
      <c r="BB65" s="194">
        <f>$G$65+V65</f>
        <v>239</v>
      </c>
    </row>
    <row r="66" spans="1:54" s="147" customFormat="1" ht="17.100000000000001" customHeight="1" x14ac:dyDescent="0.15">
      <c r="A66" s="7">
        <v>16</v>
      </c>
      <c r="B66" s="8">
        <v>8687</v>
      </c>
      <c r="C66" s="9" t="s">
        <v>717</v>
      </c>
      <c r="D66" s="181"/>
      <c r="E66" s="182"/>
      <c r="F66" s="182"/>
      <c r="G66" s="182"/>
      <c r="H66" s="182"/>
      <c r="I66" s="182"/>
      <c r="J66" s="182"/>
      <c r="K66" s="182"/>
      <c r="L66" s="182"/>
      <c r="M66" s="182"/>
      <c r="N66" s="18"/>
      <c r="O66" s="245" t="s">
        <v>1251</v>
      </c>
      <c r="P66" s="267"/>
      <c r="Q66" s="267"/>
      <c r="R66" s="267"/>
      <c r="S66" s="267"/>
      <c r="T66" s="267"/>
      <c r="U66" s="267"/>
      <c r="V66" s="267"/>
      <c r="W66" s="267"/>
      <c r="X66" s="267"/>
      <c r="Y66" s="52"/>
      <c r="Z66" s="16"/>
      <c r="AA66" s="16"/>
      <c r="AB66" s="16"/>
      <c r="AC66" s="16"/>
      <c r="AD66" s="28"/>
      <c r="AE66" s="28"/>
      <c r="AF66" s="16"/>
      <c r="AG66" s="44"/>
      <c r="AH66" s="45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26"/>
      <c r="AT66" s="39"/>
      <c r="AU66" s="40"/>
      <c r="AV66" s="75"/>
      <c r="AW66" s="76"/>
      <c r="AX66" s="76"/>
      <c r="AY66" s="77"/>
      <c r="AZ66" s="177">
        <f>ROUND(ROUND(G65*(1+AX44),0)+V68,0)</f>
        <v>374</v>
      </c>
      <c r="BA66" s="29"/>
      <c r="BB66" s="194"/>
    </row>
    <row r="67" spans="1:54" s="147" customFormat="1" ht="17.100000000000001" customHeight="1" x14ac:dyDescent="0.15">
      <c r="A67" s="7">
        <v>16</v>
      </c>
      <c r="B67" s="8">
        <v>8688</v>
      </c>
      <c r="C67" s="9" t="s">
        <v>718</v>
      </c>
      <c r="D67" s="181"/>
      <c r="E67" s="182"/>
      <c r="F67" s="182"/>
      <c r="G67" s="182"/>
      <c r="H67" s="182"/>
      <c r="I67" s="182"/>
      <c r="J67" s="182"/>
      <c r="K67" s="182"/>
      <c r="L67" s="182"/>
      <c r="M67" s="182"/>
      <c r="N67" s="118"/>
      <c r="O67" s="268"/>
      <c r="P67" s="293"/>
      <c r="Q67" s="293"/>
      <c r="R67" s="293"/>
      <c r="S67" s="293"/>
      <c r="T67" s="293"/>
      <c r="U67" s="293"/>
      <c r="V67" s="293"/>
      <c r="W67" s="293"/>
      <c r="X67" s="293"/>
      <c r="Y67" s="48"/>
      <c r="Z67" s="19"/>
      <c r="AA67" s="20"/>
      <c r="AB67" s="20"/>
      <c r="AC67" s="20"/>
      <c r="AD67" s="31"/>
      <c r="AE67" s="31"/>
      <c r="AF67" s="117"/>
      <c r="AG67" s="117"/>
      <c r="AH67" s="122"/>
      <c r="AI67" s="43" t="s">
        <v>1545</v>
      </c>
      <c r="AJ67" s="20"/>
      <c r="AK67" s="20"/>
      <c r="AL67" s="20"/>
      <c r="AM67" s="20"/>
      <c r="AN67" s="20"/>
      <c r="AO67" s="20"/>
      <c r="AP67" s="20"/>
      <c r="AQ67" s="20"/>
      <c r="AR67" s="20"/>
      <c r="AS67" s="22" t="s">
        <v>1484</v>
      </c>
      <c r="AT67" s="222">
        <v>1</v>
      </c>
      <c r="AU67" s="223"/>
      <c r="AV67" s="75"/>
      <c r="AW67" s="76"/>
      <c r="AX67" s="76"/>
      <c r="AY67" s="77"/>
      <c r="AZ67" s="178">
        <f>ROUND(ROUND(G65*AT67,0)*(1+AX44),0)+(ROUND(V68*AT67,0))</f>
        <v>374</v>
      </c>
      <c r="BA67" s="29"/>
      <c r="BB67" s="194"/>
    </row>
    <row r="68" spans="1:54" s="147" customFormat="1" ht="17.100000000000001" customHeight="1" x14ac:dyDescent="0.15">
      <c r="A68" s="7">
        <v>16</v>
      </c>
      <c r="B68" s="8">
        <v>8689</v>
      </c>
      <c r="C68" s="9" t="s">
        <v>1548</v>
      </c>
      <c r="D68" s="55"/>
      <c r="E68" s="56"/>
      <c r="F68" s="116"/>
      <c r="G68" s="189"/>
      <c r="H68" s="189"/>
      <c r="I68" s="14"/>
      <c r="J68" s="14"/>
      <c r="K68" s="24"/>
      <c r="L68" s="180"/>
      <c r="M68" s="180"/>
      <c r="N68" s="118"/>
      <c r="O68" s="119"/>
      <c r="P68" s="117"/>
      <c r="Q68" s="117"/>
      <c r="R68" s="117"/>
      <c r="S68" s="117"/>
      <c r="T68" s="117"/>
      <c r="U68" s="117"/>
      <c r="V68" s="244">
        <f>$R$21</f>
        <v>78</v>
      </c>
      <c r="W68" s="244"/>
      <c r="X68" s="20" t="s">
        <v>62</v>
      </c>
      <c r="Y68" s="21"/>
      <c r="Z68" s="113" t="s">
        <v>205</v>
      </c>
      <c r="AA68" s="108"/>
      <c r="AB68" s="108"/>
      <c r="AC68" s="108"/>
      <c r="AD68" s="108"/>
      <c r="AE68" s="108"/>
      <c r="AF68" s="26" t="s">
        <v>1484</v>
      </c>
      <c r="AG68" s="228">
        <v>0.7</v>
      </c>
      <c r="AH68" s="229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26"/>
      <c r="AT68" s="39"/>
      <c r="AU68" s="40"/>
      <c r="AV68" s="75"/>
      <c r="AW68" s="76"/>
      <c r="AX68" s="76"/>
      <c r="AY68" s="77"/>
      <c r="AZ68" s="178">
        <f>ROUND(ROUND(G65*AG68,0)*(1+AX44),0)+(ROUND(V68*AG68,0))</f>
        <v>262</v>
      </c>
      <c r="BA68" s="29"/>
      <c r="BB68" s="194">
        <f>$G$65+V68</f>
        <v>275</v>
      </c>
    </row>
    <row r="69" spans="1:54" s="147" customFormat="1" ht="17.100000000000001" customHeight="1" x14ac:dyDescent="0.15">
      <c r="A69" s="7">
        <v>16</v>
      </c>
      <c r="B69" s="8">
        <v>8691</v>
      </c>
      <c r="C69" s="9" t="s">
        <v>1247</v>
      </c>
      <c r="D69" s="215" t="s">
        <v>1196</v>
      </c>
      <c r="E69" s="216"/>
      <c r="F69" s="216"/>
      <c r="G69" s="216"/>
      <c r="H69" s="216"/>
      <c r="I69" s="216"/>
      <c r="J69" s="216"/>
      <c r="K69" s="216"/>
      <c r="L69" s="216"/>
      <c r="M69" s="216"/>
      <c r="N69" s="15"/>
      <c r="O69" s="245" t="s">
        <v>1250</v>
      </c>
      <c r="P69" s="267"/>
      <c r="Q69" s="267"/>
      <c r="R69" s="267"/>
      <c r="S69" s="267"/>
      <c r="T69" s="267"/>
      <c r="U69" s="267"/>
      <c r="V69" s="267"/>
      <c r="W69" s="267"/>
      <c r="X69" s="267"/>
      <c r="Y69" s="52"/>
      <c r="Z69" s="16"/>
      <c r="AA69" s="16"/>
      <c r="AB69" s="16"/>
      <c r="AC69" s="16"/>
      <c r="AD69" s="28"/>
      <c r="AE69" s="28"/>
      <c r="AF69" s="16"/>
      <c r="AG69" s="44"/>
      <c r="AH69" s="45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26"/>
      <c r="AT69" s="39"/>
      <c r="AU69" s="40"/>
      <c r="AV69" s="246"/>
      <c r="AW69" s="247"/>
      <c r="AX69" s="247"/>
      <c r="AY69" s="248"/>
      <c r="AZ69" s="177">
        <f>ROUND(ROUND(G71*(1+AX44),0)+V71,0)</f>
        <v>395</v>
      </c>
      <c r="BA69" s="29"/>
      <c r="BB69" s="194"/>
    </row>
    <row r="70" spans="1:54" s="147" customFormat="1" ht="17.100000000000001" customHeight="1" x14ac:dyDescent="0.15">
      <c r="A70" s="7">
        <v>16</v>
      </c>
      <c r="B70" s="8">
        <v>8692</v>
      </c>
      <c r="C70" s="9" t="s">
        <v>1248</v>
      </c>
      <c r="D70" s="217"/>
      <c r="E70" s="218"/>
      <c r="F70" s="218"/>
      <c r="G70" s="218"/>
      <c r="H70" s="218"/>
      <c r="I70" s="218"/>
      <c r="J70" s="218"/>
      <c r="K70" s="218"/>
      <c r="L70" s="218"/>
      <c r="M70" s="218"/>
      <c r="N70" s="118"/>
      <c r="O70" s="268"/>
      <c r="P70" s="269"/>
      <c r="Q70" s="269"/>
      <c r="R70" s="269"/>
      <c r="S70" s="269"/>
      <c r="T70" s="269"/>
      <c r="U70" s="269"/>
      <c r="V70" s="269"/>
      <c r="W70" s="269"/>
      <c r="X70" s="269"/>
      <c r="Y70" s="48"/>
      <c r="Z70" s="19"/>
      <c r="AA70" s="20"/>
      <c r="AB70" s="20"/>
      <c r="AC70" s="20"/>
      <c r="AD70" s="31"/>
      <c r="AE70" s="31"/>
      <c r="AF70" s="117"/>
      <c r="AG70" s="117"/>
      <c r="AH70" s="122"/>
      <c r="AI70" s="43" t="s">
        <v>1545</v>
      </c>
      <c r="AJ70" s="20"/>
      <c r="AK70" s="20"/>
      <c r="AL70" s="20"/>
      <c r="AM70" s="20"/>
      <c r="AN70" s="20"/>
      <c r="AO70" s="20"/>
      <c r="AP70" s="20"/>
      <c r="AQ70" s="20"/>
      <c r="AR70" s="20"/>
      <c r="AS70" s="22" t="s">
        <v>1484</v>
      </c>
      <c r="AT70" s="222">
        <v>1</v>
      </c>
      <c r="AU70" s="223"/>
      <c r="AV70" s="246"/>
      <c r="AW70" s="247"/>
      <c r="AX70" s="247"/>
      <c r="AY70" s="248"/>
      <c r="AZ70" s="177">
        <f>ROUND(ROUND(G71*AT70,0)*(1+AX44),0)+(ROUND(V71*AT70,0))</f>
        <v>395</v>
      </c>
      <c r="BA70" s="29"/>
      <c r="BB70" s="194"/>
    </row>
    <row r="71" spans="1:54" s="147" customFormat="1" ht="17.100000000000001" customHeight="1" x14ac:dyDescent="0.15">
      <c r="A71" s="7">
        <v>16</v>
      </c>
      <c r="B71" s="8">
        <v>8693</v>
      </c>
      <c r="C71" s="9" t="s">
        <v>1249</v>
      </c>
      <c r="D71" s="57"/>
      <c r="E71" s="58"/>
      <c r="F71" s="117"/>
      <c r="G71" s="244">
        <v>239</v>
      </c>
      <c r="H71" s="244"/>
      <c r="I71" s="20" t="s">
        <v>62</v>
      </c>
      <c r="J71" s="20"/>
      <c r="K71" s="22"/>
      <c r="L71" s="117"/>
      <c r="M71" s="117"/>
      <c r="N71" s="122"/>
      <c r="O71" s="117"/>
      <c r="P71" s="117"/>
      <c r="Q71" s="117"/>
      <c r="R71" s="117"/>
      <c r="S71" s="117"/>
      <c r="T71" s="117"/>
      <c r="U71" s="117"/>
      <c r="V71" s="244">
        <f>$R$24</f>
        <v>36</v>
      </c>
      <c r="W71" s="244"/>
      <c r="X71" s="20" t="s">
        <v>62</v>
      </c>
      <c r="Y71" s="20"/>
      <c r="Z71" s="113" t="s">
        <v>205</v>
      </c>
      <c r="AA71" s="108"/>
      <c r="AB71" s="108"/>
      <c r="AC71" s="108"/>
      <c r="AD71" s="108"/>
      <c r="AE71" s="108"/>
      <c r="AF71" s="26" t="s">
        <v>1484</v>
      </c>
      <c r="AG71" s="228">
        <v>0.7</v>
      </c>
      <c r="AH71" s="229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26"/>
      <c r="AT71" s="39"/>
      <c r="AU71" s="40"/>
      <c r="AV71" s="78"/>
      <c r="AW71" s="121"/>
      <c r="AX71" s="222"/>
      <c r="AY71" s="223"/>
      <c r="AZ71" s="178">
        <f>ROUND(ROUND(G71*AG71,0)*(1+AX44),0)+(ROUND(V71*AG71,0))</f>
        <v>276</v>
      </c>
      <c r="BA71" s="41"/>
      <c r="BB71" s="194">
        <f>G71+V71</f>
        <v>275</v>
      </c>
    </row>
    <row r="72" spans="1:54" s="147" customFormat="1" ht="17.100000000000001" customHeight="1" x14ac:dyDescent="0.15">
      <c r="A72" s="25"/>
      <c r="B72" s="25"/>
      <c r="C72" s="14"/>
      <c r="D72" s="14"/>
      <c r="E72" s="14"/>
      <c r="F72" s="14"/>
      <c r="G72" s="14"/>
      <c r="H72" s="14"/>
      <c r="I72" s="116"/>
      <c r="J72" s="116"/>
      <c r="K72" s="24"/>
      <c r="L72" s="14"/>
      <c r="M72" s="14"/>
      <c r="N72" s="14"/>
      <c r="O72" s="116"/>
      <c r="P72" s="116"/>
      <c r="Q72" s="27"/>
      <c r="R72" s="27"/>
      <c r="S72" s="24"/>
      <c r="T72" s="116"/>
      <c r="U72" s="116"/>
      <c r="V72" s="116"/>
      <c r="W72" s="116"/>
      <c r="X72" s="116"/>
      <c r="Y72" s="116"/>
      <c r="Z72" s="14"/>
      <c r="AA72" s="14"/>
      <c r="AB72" s="14"/>
      <c r="AC72" s="14"/>
      <c r="AD72" s="14"/>
      <c r="AE72" s="24"/>
      <c r="AF72" s="14"/>
      <c r="AG72" s="24"/>
      <c r="AH72" s="30"/>
      <c r="AI72" s="14"/>
      <c r="AJ72" s="14"/>
      <c r="AK72" s="14"/>
      <c r="AL72" s="27"/>
      <c r="AM72" s="30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4"/>
      <c r="BA72" s="116"/>
      <c r="BB72" s="194"/>
    </row>
    <row r="73" spans="1:54" s="147" customFormat="1" ht="17.100000000000001" customHeight="1" x14ac:dyDescent="0.15">
      <c r="A73" s="25"/>
      <c r="B73" s="25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4"/>
      <c r="AA73" s="14"/>
      <c r="AB73" s="14"/>
      <c r="AC73" s="14"/>
      <c r="AD73" s="14"/>
      <c r="AE73" s="24"/>
      <c r="AF73" s="14"/>
      <c r="AG73" s="24"/>
      <c r="AH73" s="30"/>
      <c r="AI73" s="14"/>
      <c r="AJ73" s="14"/>
      <c r="AK73" s="14"/>
      <c r="AL73" s="13"/>
      <c r="AM73" s="13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34"/>
      <c r="BA73" s="116"/>
      <c r="BB73" s="194"/>
    </row>
    <row r="74" spans="1:54" s="147" customFormat="1" ht="17.100000000000001" customHeight="1" x14ac:dyDescent="0.15">
      <c r="A74" s="25"/>
      <c r="B74" s="25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4"/>
      <c r="AA74" s="14"/>
      <c r="AB74" s="14"/>
      <c r="AC74" s="14"/>
      <c r="AD74" s="14"/>
      <c r="AE74" s="24"/>
      <c r="AF74" s="14"/>
      <c r="AG74" s="24"/>
      <c r="AH74" s="30"/>
      <c r="AI74" s="14"/>
      <c r="AJ74" s="14"/>
      <c r="AK74" s="14"/>
      <c r="AL74" s="13"/>
      <c r="AM74" s="13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34"/>
      <c r="BA74" s="116"/>
      <c r="BB74" s="194"/>
    </row>
    <row r="75" spans="1:54" s="147" customFormat="1" ht="17.100000000000001" customHeight="1" x14ac:dyDescent="0.15">
      <c r="A75" s="25"/>
      <c r="B75" s="25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4"/>
      <c r="AA75" s="14"/>
      <c r="AB75" s="14"/>
      <c r="AC75" s="14"/>
      <c r="AD75" s="14"/>
      <c r="AE75" s="24"/>
      <c r="AF75" s="14"/>
      <c r="AG75" s="24"/>
      <c r="AH75" s="30"/>
      <c r="AI75" s="14"/>
      <c r="AJ75" s="14"/>
      <c r="AK75" s="14"/>
      <c r="AL75" s="13"/>
      <c r="AM75" s="13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34"/>
      <c r="BA75" s="116"/>
      <c r="BB75" s="194"/>
    </row>
    <row r="76" spans="1:54" ht="17.100000000000001" customHeight="1" x14ac:dyDescent="0.15">
      <c r="A76" s="1"/>
      <c r="B76" s="1" t="s">
        <v>931</v>
      </c>
      <c r="K76" s="141"/>
      <c r="L76" s="141"/>
      <c r="M76" s="141"/>
      <c r="N76" s="141"/>
      <c r="Q76" s="10"/>
      <c r="R76" s="10"/>
      <c r="S76" s="10"/>
      <c r="T76" s="10"/>
      <c r="BB76" s="194"/>
    </row>
    <row r="77" spans="1:54" s="147" customFormat="1" ht="17.100000000000001" customHeight="1" x14ac:dyDescent="0.15">
      <c r="A77" s="2" t="s">
        <v>1485</v>
      </c>
      <c r="B77" s="143"/>
      <c r="C77" s="11" t="s">
        <v>55</v>
      </c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6"/>
      <c r="R77" s="16"/>
      <c r="S77" s="16"/>
      <c r="T77" s="16"/>
      <c r="U77" s="140"/>
      <c r="V77" s="140"/>
      <c r="W77" s="140"/>
      <c r="X77" s="140"/>
      <c r="Y77" s="140"/>
      <c r="Z77" s="249" t="s">
        <v>1486</v>
      </c>
      <c r="AA77" s="249"/>
      <c r="AB77" s="249"/>
      <c r="AC77" s="249"/>
      <c r="AD77" s="12"/>
      <c r="AE77" s="145"/>
      <c r="AF77" s="140"/>
      <c r="AG77" s="145"/>
      <c r="AH77" s="145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3" t="s">
        <v>56</v>
      </c>
      <c r="BA77" s="3" t="s">
        <v>57</v>
      </c>
      <c r="BB77" s="194"/>
    </row>
    <row r="78" spans="1:54" s="147" customFormat="1" ht="17.100000000000001" customHeight="1" x14ac:dyDescent="0.15">
      <c r="A78" s="4" t="s">
        <v>58</v>
      </c>
      <c r="B78" s="5" t="s">
        <v>59</v>
      </c>
      <c r="C78" s="21"/>
      <c r="D78" s="117"/>
      <c r="E78" s="117"/>
      <c r="F78" s="117"/>
      <c r="G78" s="117"/>
      <c r="H78" s="117"/>
      <c r="I78" s="117"/>
      <c r="J78" s="156"/>
      <c r="K78" s="157"/>
      <c r="L78" s="250" t="s">
        <v>1546</v>
      </c>
      <c r="M78" s="250"/>
      <c r="N78" s="157"/>
      <c r="O78" s="158"/>
      <c r="P78" s="157"/>
      <c r="Q78" s="70"/>
      <c r="R78" s="250" t="s">
        <v>1547</v>
      </c>
      <c r="S78" s="250"/>
      <c r="T78" s="70"/>
      <c r="U78" s="158"/>
      <c r="V78" s="117"/>
      <c r="W78" s="117"/>
      <c r="X78" s="117"/>
      <c r="Y78" s="117"/>
      <c r="Z78" s="20"/>
      <c r="AA78" s="117"/>
      <c r="AB78" s="117"/>
      <c r="AC78" s="117"/>
      <c r="AD78" s="117"/>
      <c r="AE78" s="148"/>
      <c r="AF78" s="117"/>
      <c r="AG78" s="148"/>
      <c r="AH78" s="148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6" t="s">
        <v>60</v>
      </c>
      <c r="BA78" s="6" t="s">
        <v>61</v>
      </c>
      <c r="BB78" s="194"/>
    </row>
    <row r="79" spans="1:54" s="147" customFormat="1" ht="17.100000000000001" customHeight="1" x14ac:dyDescent="0.15">
      <c r="A79" s="7">
        <v>16</v>
      </c>
      <c r="B79" s="8">
        <v>8700</v>
      </c>
      <c r="C79" s="197" t="s">
        <v>1549</v>
      </c>
      <c r="D79" s="245" t="s">
        <v>1263</v>
      </c>
      <c r="E79" s="267"/>
      <c r="F79" s="267"/>
      <c r="G79" s="267"/>
      <c r="H79" s="267"/>
      <c r="I79" s="303"/>
      <c r="J79" s="215" t="s">
        <v>1266</v>
      </c>
      <c r="K79" s="216"/>
      <c r="L79" s="216"/>
      <c r="M79" s="216"/>
      <c r="N79" s="216"/>
      <c r="O79" s="284"/>
      <c r="P79" s="224" t="s">
        <v>1269</v>
      </c>
      <c r="Q79" s="225"/>
      <c r="R79" s="225"/>
      <c r="S79" s="225"/>
      <c r="T79" s="225"/>
      <c r="U79" s="282"/>
      <c r="V79" s="16"/>
      <c r="W79" s="16"/>
      <c r="X79" s="16"/>
      <c r="Y79" s="16"/>
      <c r="Z79" s="28"/>
      <c r="AA79" s="28"/>
      <c r="AB79" s="16"/>
      <c r="AC79" s="44"/>
      <c r="AD79" s="45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26"/>
      <c r="AP79" s="39"/>
      <c r="AQ79" s="40"/>
      <c r="AR79" s="258" t="s">
        <v>945</v>
      </c>
      <c r="AS79" s="259"/>
      <c r="AT79" s="259"/>
      <c r="AU79" s="260"/>
      <c r="AV79" s="255" t="s">
        <v>54</v>
      </c>
      <c r="AW79" s="256"/>
      <c r="AX79" s="256"/>
      <c r="AY79" s="257"/>
      <c r="AZ79" s="177">
        <f>ROUND($F$81,0)+(ROUND($K$81*(1+$AT$81),0)+(ROUND(Q81*(1+$AX$81),0)))</f>
        <v>231</v>
      </c>
      <c r="BA79" s="49" t="s">
        <v>539</v>
      </c>
      <c r="BB79" s="194"/>
    </row>
    <row r="80" spans="1:54" s="147" customFormat="1" ht="17.100000000000001" customHeight="1" x14ac:dyDescent="0.15">
      <c r="A80" s="7">
        <v>16</v>
      </c>
      <c r="B80" s="8">
        <v>8701</v>
      </c>
      <c r="C80" s="197" t="s">
        <v>1255</v>
      </c>
      <c r="D80" s="268"/>
      <c r="E80" s="269"/>
      <c r="F80" s="269"/>
      <c r="G80" s="269"/>
      <c r="H80" s="269"/>
      <c r="I80" s="304"/>
      <c r="J80" s="217"/>
      <c r="K80" s="218"/>
      <c r="L80" s="218"/>
      <c r="M80" s="218"/>
      <c r="N80" s="218"/>
      <c r="O80" s="285"/>
      <c r="P80" s="226"/>
      <c r="Q80" s="227"/>
      <c r="R80" s="227"/>
      <c r="S80" s="227"/>
      <c r="T80" s="227"/>
      <c r="U80" s="283"/>
      <c r="V80" s="20"/>
      <c r="W80" s="20"/>
      <c r="X80" s="20"/>
      <c r="Y80" s="20"/>
      <c r="Z80" s="31"/>
      <c r="AA80" s="31"/>
      <c r="AB80" s="117"/>
      <c r="AC80" s="117"/>
      <c r="AD80" s="122"/>
      <c r="AE80" s="43" t="s">
        <v>1550</v>
      </c>
      <c r="AF80" s="20"/>
      <c r="AG80" s="20"/>
      <c r="AH80" s="20"/>
      <c r="AI80" s="20"/>
      <c r="AJ80" s="20"/>
      <c r="AK80" s="20"/>
      <c r="AL80" s="20"/>
      <c r="AM80" s="20"/>
      <c r="AN80" s="20"/>
      <c r="AO80" s="22" t="s">
        <v>1522</v>
      </c>
      <c r="AP80" s="222">
        <v>1</v>
      </c>
      <c r="AQ80" s="223"/>
      <c r="AR80" s="261"/>
      <c r="AS80" s="262"/>
      <c r="AT80" s="262"/>
      <c r="AU80" s="263"/>
      <c r="AV80" s="246"/>
      <c r="AW80" s="247"/>
      <c r="AX80" s="247"/>
      <c r="AY80" s="248"/>
      <c r="AZ80" s="178">
        <f>ROUND($F$81*$AP$80,0)+(ROUND(ROUND($K$81*$AP$80,0)*(1+$AT$81),0)+(ROUND(ROUND(Q81*$AP$80,0)*(1+$AX$81),0)))</f>
        <v>231</v>
      </c>
      <c r="BA80" s="29"/>
      <c r="BB80" s="194"/>
    </row>
    <row r="81" spans="1:54" s="147" customFormat="1" ht="17.100000000000001" customHeight="1" x14ac:dyDescent="0.15">
      <c r="A81" s="7">
        <v>16</v>
      </c>
      <c r="B81" s="8">
        <v>8702</v>
      </c>
      <c r="C81" s="197" t="s">
        <v>1551</v>
      </c>
      <c r="D81" s="155"/>
      <c r="E81" s="116"/>
      <c r="F81" s="240">
        <f>$E$9</f>
        <v>106</v>
      </c>
      <c r="G81" s="240"/>
      <c r="H81" s="14" t="s">
        <v>62</v>
      </c>
      <c r="I81" s="116"/>
      <c r="J81" s="55"/>
      <c r="K81" s="240">
        <v>47</v>
      </c>
      <c r="L81" s="240"/>
      <c r="M81" s="14" t="s">
        <v>62</v>
      </c>
      <c r="N81" s="116"/>
      <c r="O81" s="118"/>
      <c r="P81" s="111"/>
      <c r="Q81" s="244">
        <v>44</v>
      </c>
      <c r="R81" s="244"/>
      <c r="S81" s="20" t="s">
        <v>62</v>
      </c>
      <c r="T81" s="117"/>
      <c r="U81" s="122"/>
      <c r="V81" s="113" t="s">
        <v>205</v>
      </c>
      <c r="W81" s="108"/>
      <c r="X81" s="108"/>
      <c r="Y81" s="108"/>
      <c r="Z81" s="108"/>
      <c r="AA81" s="108"/>
      <c r="AB81" s="26" t="s">
        <v>1522</v>
      </c>
      <c r="AC81" s="228">
        <v>0.7</v>
      </c>
      <c r="AD81" s="229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6"/>
      <c r="AP81" s="39"/>
      <c r="AQ81" s="40"/>
      <c r="AR81" s="155" t="s">
        <v>1552</v>
      </c>
      <c r="AS81" s="24" t="s">
        <v>1522</v>
      </c>
      <c r="AT81" s="280">
        <v>0.25</v>
      </c>
      <c r="AU81" s="281"/>
      <c r="AV81" s="42" t="s">
        <v>1553</v>
      </c>
      <c r="AW81" s="24" t="s">
        <v>1522</v>
      </c>
      <c r="AX81" s="280">
        <v>0.5</v>
      </c>
      <c r="AY81" s="281"/>
      <c r="AZ81" s="178">
        <f>ROUND($F$81*$AC$81,0)+(ROUND(ROUND($K$81*$AC$81,0)*(1+$AT$81),0)+(ROUND(ROUND(Q81*$AC$81,0)*(1+$AX$81),0)))</f>
        <v>162</v>
      </c>
      <c r="BA81" s="29"/>
      <c r="BB81" s="194">
        <f>F81+K81+Q81</f>
        <v>197</v>
      </c>
    </row>
    <row r="82" spans="1:54" s="147" customFormat="1" ht="17.100000000000001" customHeight="1" x14ac:dyDescent="0.15">
      <c r="A82" s="7">
        <v>16</v>
      </c>
      <c r="B82" s="8">
        <v>8703</v>
      </c>
      <c r="C82" s="209" t="s">
        <v>1554</v>
      </c>
      <c r="D82" s="204"/>
      <c r="E82" s="205"/>
      <c r="F82" s="205"/>
      <c r="G82" s="205"/>
      <c r="H82" s="205"/>
      <c r="I82" s="206"/>
      <c r="J82" s="202"/>
      <c r="K82" s="203"/>
      <c r="L82" s="203"/>
      <c r="M82" s="203"/>
      <c r="N82" s="203"/>
      <c r="O82" s="207"/>
      <c r="P82" s="224" t="s">
        <v>1270</v>
      </c>
      <c r="Q82" s="225"/>
      <c r="R82" s="225"/>
      <c r="S82" s="225"/>
      <c r="T82" s="225"/>
      <c r="U82" s="282"/>
      <c r="V82" s="16"/>
      <c r="W82" s="16"/>
      <c r="X82" s="16"/>
      <c r="Y82" s="16"/>
      <c r="Z82" s="28"/>
      <c r="AA82" s="28"/>
      <c r="AB82" s="16"/>
      <c r="AC82" s="44"/>
      <c r="AD82" s="45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26"/>
      <c r="AP82" s="39"/>
      <c r="AQ82" s="40"/>
      <c r="AR82" s="261"/>
      <c r="AS82" s="262"/>
      <c r="AT82" s="262"/>
      <c r="AU82" s="263"/>
      <c r="AV82" s="246"/>
      <c r="AW82" s="247"/>
      <c r="AX82" s="247"/>
      <c r="AY82" s="248"/>
      <c r="AZ82" s="177">
        <f>ROUND($F$81,0)+(ROUND($K$81*(1+$AT$81),0)+(ROUND(Q84*(1+$AX$81),0)))</f>
        <v>294</v>
      </c>
      <c r="BA82" s="29"/>
      <c r="BB82" s="194"/>
    </row>
    <row r="83" spans="1:54" s="147" customFormat="1" ht="17.100000000000001" customHeight="1" x14ac:dyDescent="0.15">
      <c r="A83" s="7">
        <v>16</v>
      </c>
      <c r="B83" s="8">
        <v>8704</v>
      </c>
      <c r="C83" s="209" t="s">
        <v>1254</v>
      </c>
      <c r="D83" s="204"/>
      <c r="E83" s="205"/>
      <c r="F83" s="205"/>
      <c r="G83" s="205"/>
      <c r="H83" s="205"/>
      <c r="I83" s="206"/>
      <c r="J83" s="202"/>
      <c r="K83" s="203"/>
      <c r="L83" s="203"/>
      <c r="M83" s="203"/>
      <c r="N83" s="203"/>
      <c r="O83" s="207"/>
      <c r="P83" s="226"/>
      <c r="Q83" s="227"/>
      <c r="R83" s="227"/>
      <c r="S83" s="227"/>
      <c r="T83" s="227"/>
      <c r="U83" s="283"/>
      <c r="V83" s="20"/>
      <c r="W83" s="20"/>
      <c r="X83" s="20"/>
      <c r="Y83" s="20"/>
      <c r="Z83" s="31"/>
      <c r="AA83" s="31"/>
      <c r="AB83" s="117"/>
      <c r="AC83" s="117"/>
      <c r="AD83" s="122"/>
      <c r="AE83" s="43" t="s">
        <v>1550</v>
      </c>
      <c r="AF83" s="20"/>
      <c r="AG83" s="20"/>
      <c r="AH83" s="20"/>
      <c r="AI83" s="20"/>
      <c r="AJ83" s="20"/>
      <c r="AK83" s="20"/>
      <c r="AL83" s="20"/>
      <c r="AM83" s="20"/>
      <c r="AN83" s="20"/>
      <c r="AO83" s="22" t="s">
        <v>1522</v>
      </c>
      <c r="AP83" s="222">
        <v>1</v>
      </c>
      <c r="AQ83" s="223"/>
      <c r="AR83" s="261"/>
      <c r="AS83" s="262"/>
      <c r="AT83" s="262"/>
      <c r="AU83" s="263"/>
      <c r="AV83" s="246"/>
      <c r="AW83" s="247"/>
      <c r="AX83" s="247"/>
      <c r="AY83" s="248"/>
      <c r="AZ83" s="178">
        <f>ROUND($F$81*$AP$80,0)+(ROUND(ROUND($K$81*$AP$80,0)*(1+$AT$81),0)+(ROUND(ROUND(Q84*$AP$80,0)*(1+$AX$81),0)))</f>
        <v>294</v>
      </c>
      <c r="BA83" s="29"/>
      <c r="BB83" s="194"/>
    </row>
    <row r="84" spans="1:54" s="147" customFormat="1" ht="17.100000000000001" customHeight="1" x14ac:dyDescent="0.15">
      <c r="A84" s="7">
        <v>16</v>
      </c>
      <c r="B84" s="8">
        <v>8705</v>
      </c>
      <c r="C84" s="209" t="s">
        <v>1555</v>
      </c>
      <c r="D84" s="204"/>
      <c r="E84" s="205"/>
      <c r="F84" s="205"/>
      <c r="G84" s="205"/>
      <c r="H84" s="205"/>
      <c r="I84" s="206"/>
      <c r="J84" s="55"/>
      <c r="K84" s="189"/>
      <c r="L84" s="189"/>
      <c r="M84" s="14"/>
      <c r="N84" s="116"/>
      <c r="O84" s="118"/>
      <c r="P84" s="111"/>
      <c r="Q84" s="244">
        <v>86</v>
      </c>
      <c r="R84" s="244"/>
      <c r="S84" s="20" t="s">
        <v>62</v>
      </c>
      <c r="T84" s="117"/>
      <c r="U84" s="122"/>
      <c r="V84" s="113" t="s">
        <v>205</v>
      </c>
      <c r="W84" s="108"/>
      <c r="X84" s="108"/>
      <c r="Y84" s="108"/>
      <c r="Z84" s="108"/>
      <c r="AA84" s="108"/>
      <c r="AB84" s="26" t="s">
        <v>1522</v>
      </c>
      <c r="AC84" s="228">
        <v>0.7</v>
      </c>
      <c r="AD84" s="229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26"/>
      <c r="AP84" s="39"/>
      <c r="AQ84" s="40"/>
      <c r="AR84" s="155"/>
      <c r="AS84" s="24"/>
      <c r="AT84" s="280"/>
      <c r="AU84" s="281"/>
      <c r="AV84" s="42"/>
      <c r="AW84" s="24"/>
      <c r="AX84" s="280"/>
      <c r="AY84" s="281"/>
      <c r="AZ84" s="178">
        <f>ROUND($F$81*$AC$81,0)+(ROUND(ROUND($K$81*$AC$81,0)*(1+$AT$81),0)+(ROUND(ROUND(Q84*$AC$81,0)*(1+$AX$81),0)))</f>
        <v>205</v>
      </c>
      <c r="BA84" s="29"/>
      <c r="BB84" s="194">
        <f t="shared" ref="BB84:BB108" si="1">F84+K84+Q84</f>
        <v>86</v>
      </c>
    </row>
    <row r="85" spans="1:54" s="147" customFormat="1" ht="17.100000000000001" customHeight="1" x14ac:dyDescent="0.15">
      <c r="A85" s="7">
        <v>16</v>
      </c>
      <c r="B85" s="8">
        <v>8706</v>
      </c>
      <c r="C85" s="209" t="s">
        <v>1556</v>
      </c>
      <c r="D85" s="204"/>
      <c r="E85" s="205"/>
      <c r="F85" s="205"/>
      <c r="G85" s="205"/>
      <c r="H85" s="205"/>
      <c r="I85" s="206"/>
      <c r="J85" s="203"/>
      <c r="K85" s="203"/>
      <c r="L85" s="203"/>
      <c r="M85" s="203"/>
      <c r="N85" s="203"/>
      <c r="O85" s="207"/>
      <c r="P85" s="224" t="s">
        <v>1271</v>
      </c>
      <c r="Q85" s="225"/>
      <c r="R85" s="225"/>
      <c r="S85" s="225"/>
      <c r="T85" s="225"/>
      <c r="U85" s="282"/>
      <c r="V85" s="16"/>
      <c r="W85" s="16"/>
      <c r="X85" s="16"/>
      <c r="Y85" s="16"/>
      <c r="Z85" s="28"/>
      <c r="AA85" s="28"/>
      <c r="AB85" s="16"/>
      <c r="AC85" s="44"/>
      <c r="AD85" s="45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26"/>
      <c r="AP85" s="39"/>
      <c r="AQ85" s="40"/>
      <c r="AR85" s="261"/>
      <c r="AS85" s="262"/>
      <c r="AT85" s="262"/>
      <c r="AU85" s="263"/>
      <c r="AV85" s="246"/>
      <c r="AW85" s="247"/>
      <c r="AX85" s="247"/>
      <c r="AY85" s="248"/>
      <c r="AZ85" s="177">
        <f>ROUND($F$81,0)+(ROUND($K$81*(1+$AT$81),0)+(ROUND(Q87*(1+$AX$81),0)))</f>
        <v>348</v>
      </c>
      <c r="BA85" s="29"/>
      <c r="BB85" s="194"/>
    </row>
    <row r="86" spans="1:54" s="147" customFormat="1" ht="17.100000000000001" customHeight="1" x14ac:dyDescent="0.15">
      <c r="A86" s="7">
        <v>16</v>
      </c>
      <c r="B86" s="8">
        <v>8707</v>
      </c>
      <c r="C86" s="209" t="s">
        <v>1256</v>
      </c>
      <c r="D86" s="204"/>
      <c r="E86" s="205"/>
      <c r="F86" s="205"/>
      <c r="G86" s="205"/>
      <c r="H86" s="205"/>
      <c r="I86" s="206"/>
      <c r="J86" s="203"/>
      <c r="K86" s="203"/>
      <c r="L86" s="203"/>
      <c r="M86" s="203"/>
      <c r="N86" s="203"/>
      <c r="O86" s="207"/>
      <c r="P86" s="226"/>
      <c r="Q86" s="227"/>
      <c r="R86" s="227"/>
      <c r="S86" s="227"/>
      <c r="T86" s="227"/>
      <c r="U86" s="283"/>
      <c r="V86" s="20"/>
      <c r="W86" s="20"/>
      <c r="X86" s="20"/>
      <c r="Y86" s="20"/>
      <c r="Z86" s="31"/>
      <c r="AA86" s="31"/>
      <c r="AB86" s="117"/>
      <c r="AC86" s="117"/>
      <c r="AD86" s="122"/>
      <c r="AE86" s="43" t="s">
        <v>1550</v>
      </c>
      <c r="AF86" s="20"/>
      <c r="AG86" s="20"/>
      <c r="AH86" s="20"/>
      <c r="AI86" s="20"/>
      <c r="AJ86" s="20"/>
      <c r="AK86" s="20"/>
      <c r="AL86" s="20"/>
      <c r="AM86" s="20"/>
      <c r="AN86" s="20"/>
      <c r="AO86" s="22" t="s">
        <v>1522</v>
      </c>
      <c r="AP86" s="222">
        <v>1</v>
      </c>
      <c r="AQ86" s="223"/>
      <c r="AR86" s="261"/>
      <c r="AS86" s="262"/>
      <c r="AT86" s="262"/>
      <c r="AU86" s="263"/>
      <c r="AV86" s="246"/>
      <c r="AW86" s="247"/>
      <c r="AX86" s="247"/>
      <c r="AY86" s="248"/>
      <c r="AZ86" s="178">
        <f>ROUND($F$81*$AP$80,0)+(ROUND(ROUND($K$81*$AP$80,0)*(1+$AT$81),0)+(ROUND(ROUND(Q87*$AP$80,0)*(1+$AX$81),0)))</f>
        <v>348</v>
      </c>
      <c r="BA86" s="29"/>
      <c r="BB86" s="194"/>
    </row>
    <row r="87" spans="1:54" s="147" customFormat="1" ht="17.100000000000001" customHeight="1" x14ac:dyDescent="0.15">
      <c r="A87" s="7">
        <v>16</v>
      </c>
      <c r="B87" s="8">
        <v>8708</v>
      </c>
      <c r="C87" s="209" t="s">
        <v>1557</v>
      </c>
      <c r="D87" s="204"/>
      <c r="E87" s="205"/>
      <c r="F87" s="205"/>
      <c r="G87" s="205"/>
      <c r="H87" s="205"/>
      <c r="I87" s="206"/>
      <c r="J87" s="58"/>
      <c r="K87" s="190"/>
      <c r="L87" s="190"/>
      <c r="M87" s="20"/>
      <c r="N87" s="117"/>
      <c r="O87" s="122"/>
      <c r="P87" s="111"/>
      <c r="Q87" s="244">
        <v>122</v>
      </c>
      <c r="R87" s="244"/>
      <c r="S87" s="20" t="s">
        <v>62</v>
      </c>
      <c r="T87" s="117"/>
      <c r="U87" s="122"/>
      <c r="V87" s="113" t="s">
        <v>205</v>
      </c>
      <c r="W87" s="108"/>
      <c r="X87" s="108"/>
      <c r="Y87" s="108"/>
      <c r="Z87" s="108"/>
      <c r="AA87" s="108"/>
      <c r="AB87" s="26" t="s">
        <v>1522</v>
      </c>
      <c r="AC87" s="228">
        <v>0.7</v>
      </c>
      <c r="AD87" s="229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26"/>
      <c r="AP87" s="39"/>
      <c r="AQ87" s="40"/>
      <c r="AR87" s="155"/>
      <c r="AS87" s="24"/>
      <c r="AT87" s="280"/>
      <c r="AU87" s="281"/>
      <c r="AV87" s="42"/>
      <c r="AW87" s="24"/>
      <c r="AX87" s="280"/>
      <c r="AY87" s="281"/>
      <c r="AZ87" s="178">
        <f>ROUND($F$81*$AC$81,0)+(ROUND(ROUND($K$81*$AC$81,0)*(1+$AT$81),0)+(ROUND(ROUND(Q87*$AC$81,0)*(1+$AX$81),0)))</f>
        <v>243</v>
      </c>
      <c r="BA87" s="29"/>
      <c r="BB87" s="194">
        <f t="shared" si="1"/>
        <v>122</v>
      </c>
    </row>
    <row r="88" spans="1:54" s="147" customFormat="1" ht="17.100000000000001" customHeight="1" x14ac:dyDescent="0.15">
      <c r="A88" s="7">
        <v>16</v>
      </c>
      <c r="B88" s="8">
        <v>8709</v>
      </c>
      <c r="C88" s="209" t="s">
        <v>1558</v>
      </c>
      <c r="D88" s="204"/>
      <c r="E88" s="205"/>
      <c r="F88" s="205"/>
      <c r="G88" s="205"/>
      <c r="H88" s="205"/>
      <c r="I88" s="206"/>
      <c r="J88" s="216" t="s">
        <v>1267</v>
      </c>
      <c r="K88" s="267"/>
      <c r="L88" s="267"/>
      <c r="M88" s="267"/>
      <c r="N88" s="267"/>
      <c r="O88" s="303"/>
      <c r="P88" s="224" t="s">
        <v>1269</v>
      </c>
      <c r="Q88" s="225"/>
      <c r="R88" s="225"/>
      <c r="S88" s="225"/>
      <c r="T88" s="225"/>
      <c r="U88" s="282"/>
      <c r="V88" s="16"/>
      <c r="W88" s="16"/>
      <c r="X88" s="16"/>
      <c r="Y88" s="16"/>
      <c r="Z88" s="28"/>
      <c r="AA88" s="28"/>
      <c r="AB88" s="16"/>
      <c r="AC88" s="44"/>
      <c r="AD88" s="45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26"/>
      <c r="AP88" s="39"/>
      <c r="AQ88" s="40"/>
      <c r="AR88" s="261"/>
      <c r="AS88" s="262"/>
      <c r="AT88" s="262"/>
      <c r="AU88" s="263"/>
      <c r="AV88" s="246"/>
      <c r="AW88" s="247"/>
      <c r="AX88" s="247"/>
      <c r="AY88" s="248"/>
      <c r="AZ88" s="177">
        <f>ROUND($F$81,0)+(ROUND($K$90*(1+$AT$81),0)+(ROUND(Q90*(1+$AX$81),0)))</f>
        <v>283</v>
      </c>
      <c r="BA88" s="29"/>
      <c r="BB88" s="194"/>
    </row>
    <row r="89" spans="1:54" s="147" customFormat="1" ht="17.100000000000001" customHeight="1" x14ac:dyDescent="0.15">
      <c r="A89" s="7">
        <v>16</v>
      </c>
      <c r="B89" s="8">
        <v>8710</v>
      </c>
      <c r="C89" s="209" t="s">
        <v>1257</v>
      </c>
      <c r="D89" s="204"/>
      <c r="E89" s="205"/>
      <c r="F89" s="205"/>
      <c r="G89" s="205"/>
      <c r="H89" s="205"/>
      <c r="I89" s="206"/>
      <c r="J89" s="269"/>
      <c r="K89" s="269"/>
      <c r="L89" s="269"/>
      <c r="M89" s="269"/>
      <c r="N89" s="269"/>
      <c r="O89" s="304"/>
      <c r="P89" s="226"/>
      <c r="Q89" s="227"/>
      <c r="R89" s="227"/>
      <c r="S89" s="227"/>
      <c r="T89" s="227"/>
      <c r="U89" s="283"/>
      <c r="V89" s="20"/>
      <c r="W89" s="20"/>
      <c r="X89" s="20"/>
      <c r="Y89" s="20"/>
      <c r="Z89" s="31"/>
      <c r="AA89" s="31"/>
      <c r="AB89" s="117"/>
      <c r="AC89" s="117"/>
      <c r="AD89" s="122"/>
      <c r="AE89" s="43" t="s">
        <v>1550</v>
      </c>
      <c r="AF89" s="20"/>
      <c r="AG89" s="20"/>
      <c r="AH89" s="20"/>
      <c r="AI89" s="20"/>
      <c r="AJ89" s="20"/>
      <c r="AK89" s="20"/>
      <c r="AL89" s="20"/>
      <c r="AM89" s="20"/>
      <c r="AN89" s="20"/>
      <c r="AO89" s="22" t="s">
        <v>1522</v>
      </c>
      <c r="AP89" s="222">
        <v>1</v>
      </c>
      <c r="AQ89" s="223"/>
      <c r="AR89" s="261"/>
      <c r="AS89" s="262"/>
      <c r="AT89" s="262"/>
      <c r="AU89" s="263"/>
      <c r="AV89" s="246"/>
      <c r="AW89" s="247"/>
      <c r="AX89" s="247"/>
      <c r="AY89" s="248"/>
      <c r="AZ89" s="178">
        <f>ROUND($F$81*$AP$80,0)+(ROUND(ROUND($K$90*$AP$80,0)*(1+$AT$81),0)+(ROUND(ROUND(Q90*$AP$80,0)*(1+$AX$81),0)))</f>
        <v>283</v>
      </c>
      <c r="BA89" s="29"/>
      <c r="BB89" s="194"/>
    </row>
    <row r="90" spans="1:54" s="147" customFormat="1" ht="17.100000000000001" customHeight="1" x14ac:dyDescent="0.15">
      <c r="A90" s="7">
        <v>16</v>
      </c>
      <c r="B90" s="8">
        <v>8711</v>
      </c>
      <c r="C90" s="209" t="s">
        <v>1559</v>
      </c>
      <c r="D90" s="204"/>
      <c r="E90" s="205"/>
      <c r="F90" s="205"/>
      <c r="G90" s="205"/>
      <c r="H90" s="205"/>
      <c r="I90" s="206"/>
      <c r="J90" s="56"/>
      <c r="K90" s="240">
        <v>91</v>
      </c>
      <c r="L90" s="240"/>
      <c r="M90" s="14" t="s">
        <v>62</v>
      </c>
      <c r="N90" s="116"/>
      <c r="O90" s="118"/>
      <c r="P90" s="111"/>
      <c r="Q90" s="244">
        <v>42</v>
      </c>
      <c r="R90" s="244"/>
      <c r="S90" s="20" t="s">
        <v>62</v>
      </c>
      <c r="T90" s="117"/>
      <c r="U90" s="122"/>
      <c r="V90" s="113" t="s">
        <v>205</v>
      </c>
      <c r="W90" s="108"/>
      <c r="X90" s="108"/>
      <c r="Y90" s="108"/>
      <c r="Z90" s="108"/>
      <c r="AA90" s="108"/>
      <c r="AB90" s="26" t="s">
        <v>1522</v>
      </c>
      <c r="AC90" s="228">
        <v>0.7</v>
      </c>
      <c r="AD90" s="229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26"/>
      <c r="AP90" s="39"/>
      <c r="AQ90" s="40"/>
      <c r="AR90" s="155"/>
      <c r="AS90" s="24"/>
      <c r="AT90" s="280"/>
      <c r="AU90" s="281"/>
      <c r="AV90" s="42"/>
      <c r="AW90" s="24"/>
      <c r="AX90" s="280"/>
      <c r="AY90" s="281"/>
      <c r="AZ90" s="178">
        <f>ROUND($F$81*$AC$81,0)+(ROUND(ROUND($K$90*$AC$81,0)*(1+$AT$81),0)+(ROUND(ROUND(Q90*$AC$81,0)*(1+$AX$81),0)))</f>
        <v>198</v>
      </c>
      <c r="BA90" s="29"/>
      <c r="BB90" s="194">
        <f t="shared" si="1"/>
        <v>133</v>
      </c>
    </row>
    <row r="91" spans="1:54" s="147" customFormat="1" ht="17.100000000000001" customHeight="1" x14ac:dyDescent="0.15">
      <c r="A91" s="7">
        <v>16</v>
      </c>
      <c r="B91" s="8">
        <v>8712</v>
      </c>
      <c r="C91" s="209" t="s">
        <v>719</v>
      </c>
      <c r="D91" s="204"/>
      <c r="E91" s="205"/>
      <c r="F91" s="205"/>
      <c r="G91" s="205"/>
      <c r="H91" s="205"/>
      <c r="I91" s="206"/>
      <c r="J91" s="202"/>
      <c r="K91" s="191"/>
      <c r="L91" s="191"/>
      <c r="M91" s="191"/>
      <c r="N91" s="191"/>
      <c r="O91" s="193"/>
      <c r="P91" s="224" t="s">
        <v>1270</v>
      </c>
      <c r="Q91" s="225"/>
      <c r="R91" s="225"/>
      <c r="S91" s="225"/>
      <c r="T91" s="225"/>
      <c r="U91" s="282"/>
      <c r="V91" s="16"/>
      <c r="W91" s="16"/>
      <c r="X91" s="16"/>
      <c r="Y91" s="16"/>
      <c r="Z91" s="28"/>
      <c r="AA91" s="28"/>
      <c r="AB91" s="16"/>
      <c r="AC91" s="44"/>
      <c r="AD91" s="45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26"/>
      <c r="AP91" s="39"/>
      <c r="AQ91" s="40"/>
      <c r="AR91" s="261"/>
      <c r="AS91" s="262"/>
      <c r="AT91" s="262"/>
      <c r="AU91" s="263"/>
      <c r="AV91" s="246"/>
      <c r="AW91" s="247"/>
      <c r="AX91" s="247"/>
      <c r="AY91" s="248"/>
      <c r="AZ91" s="177">
        <f>ROUND($F$81,0)+(ROUND($K$90*(1+$AT$81),0)+(ROUND(Q93*(1+$AX$81),0)))</f>
        <v>337</v>
      </c>
      <c r="BA91" s="29"/>
      <c r="BB91" s="194"/>
    </row>
    <row r="92" spans="1:54" s="147" customFormat="1" ht="17.100000000000001" customHeight="1" x14ac:dyDescent="0.15">
      <c r="A92" s="7">
        <v>16</v>
      </c>
      <c r="B92" s="8">
        <v>8713</v>
      </c>
      <c r="C92" s="209" t="s">
        <v>720</v>
      </c>
      <c r="D92" s="204"/>
      <c r="E92" s="205"/>
      <c r="F92" s="205"/>
      <c r="G92" s="205"/>
      <c r="H92" s="205"/>
      <c r="I92" s="206"/>
      <c r="J92" s="208"/>
      <c r="K92" s="191"/>
      <c r="L92" s="191"/>
      <c r="M92" s="191"/>
      <c r="N92" s="191"/>
      <c r="O92" s="193"/>
      <c r="P92" s="226"/>
      <c r="Q92" s="227"/>
      <c r="R92" s="227"/>
      <c r="S92" s="227"/>
      <c r="T92" s="227"/>
      <c r="U92" s="283"/>
      <c r="V92" s="20"/>
      <c r="W92" s="20"/>
      <c r="X92" s="20"/>
      <c r="Y92" s="20"/>
      <c r="Z92" s="31"/>
      <c r="AA92" s="31"/>
      <c r="AB92" s="117"/>
      <c r="AC92" s="117"/>
      <c r="AD92" s="122"/>
      <c r="AE92" s="43" t="s">
        <v>1550</v>
      </c>
      <c r="AF92" s="20"/>
      <c r="AG92" s="20"/>
      <c r="AH92" s="20"/>
      <c r="AI92" s="20"/>
      <c r="AJ92" s="20"/>
      <c r="AK92" s="20"/>
      <c r="AL92" s="20"/>
      <c r="AM92" s="20"/>
      <c r="AN92" s="20"/>
      <c r="AO92" s="22" t="s">
        <v>1522</v>
      </c>
      <c r="AP92" s="222">
        <v>1</v>
      </c>
      <c r="AQ92" s="223"/>
      <c r="AR92" s="261"/>
      <c r="AS92" s="262"/>
      <c r="AT92" s="262"/>
      <c r="AU92" s="263"/>
      <c r="AV92" s="246"/>
      <c r="AW92" s="247"/>
      <c r="AX92" s="247"/>
      <c r="AY92" s="248"/>
      <c r="AZ92" s="178">
        <f>ROUND($F$81*$AP$80,0)+(ROUND(ROUND($K$90*$AP$80,0)*(1+$AT$81),0)+(ROUND(ROUND(Q93*$AP$80,0)*(1+$AX$81),0)))</f>
        <v>337</v>
      </c>
      <c r="BA92" s="29"/>
      <c r="BB92" s="194"/>
    </row>
    <row r="93" spans="1:54" s="147" customFormat="1" ht="17.100000000000001" customHeight="1" x14ac:dyDescent="0.15">
      <c r="A93" s="7">
        <v>16</v>
      </c>
      <c r="B93" s="8">
        <v>8714</v>
      </c>
      <c r="C93" s="209" t="s">
        <v>1560</v>
      </c>
      <c r="D93" s="204"/>
      <c r="E93" s="205"/>
      <c r="F93" s="205"/>
      <c r="G93" s="205"/>
      <c r="H93" s="205"/>
      <c r="I93" s="206"/>
      <c r="J93" s="57"/>
      <c r="K93" s="190"/>
      <c r="L93" s="190"/>
      <c r="M93" s="20"/>
      <c r="N93" s="117"/>
      <c r="O93" s="122"/>
      <c r="P93" s="111"/>
      <c r="Q93" s="244">
        <v>78</v>
      </c>
      <c r="R93" s="244"/>
      <c r="S93" s="20" t="s">
        <v>62</v>
      </c>
      <c r="T93" s="117"/>
      <c r="U93" s="122"/>
      <c r="V93" s="113" t="s">
        <v>205</v>
      </c>
      <c r="W93" s="108"/>
      <c r="X93" s="108"/>
      <c r="Y93" s="108"/>
      <c r="Z93" s="108"/>
      <c r="AA93" s="108"/>
      <c r="AB93" s="26" t="s">
        <v>1522</v>
      </c>
      <c r="AC93" s="228">
        <v>0.7</v>
      </c>
      <c r="AD93" s="229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26"/>
      <c r="AP93" s="39"/>
      <c r="AQ93" s="40"/>
      <c r="AR93" s="155"/>
      <c r="AS93" s="24"/>
      <c r="AT93" s="280"/>
      <c r="AU93" s="281"/>
      <c r="AV93" s="42"/>
      <c r="AW93" s="24"/>
      <c r="AX93" s="280"/>
      <c r="AY93" s="281"/>
      <c r="AZ93" s="178">
        <f>ROUND($F$81*$AC$81,0)+(ROUND(ROUND($K$90*$AC$81,0)*(1+$AT$81),0)+(ROUND(ROUND(Q93*$AC$81,0)*(1+$AX$81),0)))</f>
        <v>237</v>
      </c>
      <c r="BA93" s="29"/>
      <c r="BB93" s="194">
        <f t="shared" si="1"/>
        <v>78</v>
      </c>
    </row>
    <row r="94" spans="1:54" s="147" customFormat="1" ht="17.100000000000001" customHeight="1" x14ac:dyDescent="0.15">
      <c r="A94" s="7">
        <v>16</v>
      </c>
      <c r="B94" s="8">
        <v>8716</v>
      </c>
      <c r="C94" s="209" t="s">
        <v>1561</v>
      </c>
      <c r="D94" s="204"/>
      <c r="E94" s="205"/>
      <c r="F94" s="205"/>
      <c r="G94" s="205"/>
      <c r="H94" s="205"/>
      <c r="I94" s="206"/>
      <c r="J94" s="216" t="s">
        <v>1268</v>
      </c>
      <c r="K94" s="267"/>
      <c r="L94" s="267"/>
      <c r="M94" s="267"/>
      <c r="N94" s="267"/>
      <c r="O94" s="303"/>
      <c r="P94" s="224" t="s">
        <v>1269</v>
      </c>
      <c r="Q94" s="225"/>
      <c r="R94" s="225"/>
      <c r="S94" s="225"/>
      <c r="T94" s="225"/>
      <c r="U94" s="282"/>
      <c r="V94" s="16"/>
      <c r="W94" s="16"/>
      <c r="X94" s="16"/>
      <c r="Y94" s="16"/>
      <c r="Z94" s="28"/>
      <c r="AA94" s="28"/>
      <c r="AB94" s="16"/>
      <c r="AC94" s="44"/>
      <c r="AD94" s="45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26"/>
      <c r="AP94" s="39"/>
      <c r="AQ94" s="40"/>
      <c r="AR94" s="261"/>
      <c r="AS94" s="262"/>
      <c r="AT94" s="262"/>
      <c r="AU94" s="263"/>
      <c r="AV94" s="246"/>
      <c r="AW94" s="247"/>
      <c r="AX94" s="247"/>
      <c r="AY94" s="248"/>
      <c r="AZ94" s="177">
        <f>ROUND($F$81,0)+(ROUND($K$96*(1+$AT$81),0)+(ROUND(Q96*(1+$AX$81),0)))</f>
        <v>326</v>
      </c>
      <c r="BA94" s="29"/>
      <c r="BB94" s="194"/>
    </row>
    <row r="95" spans="1:54" s="147" customFormat="1" ht="17.100000000000001" customHeight="1" x14ac:dyDescent="0.15">
      <c r="A95" s="7">
        <v>16</v>
      </c>
      <c r="B95" s="8">
        <v>8717</v>
      </c>
      <c r="C95" s="209" t="s">
        <v>1258</v>
      </c>
      <c r="D95" s="204"/>
      <c r="E95" s="205"/>
      <c r="F95" s="205"/>
      <c r="G95" s="205"/>
      <c r="H95" s="205"/>
      <c r="I95" s="206"/>
      <c r="J95" s="269"/>
      <c r="K95" s="269"/>
      <c r="L95" s="269"/>
      <c r="M95" s="269"/>
      <c r="N95" s="269"/>
      <c r="O95" s="304"/>
      <c r="P95" s="226"/>
      <c r="Q95" s="227"/>
      <c r="R95" s="227"/>
      <c r="S95" s="227"/>
      <c r="T95" s="227"/>
      <c r="U95" s="283"/>
      <c r="V95" s="20"/>
      <c r="W95" s="20"/>
      <c r="X95" s="20"/>
      <c r="Y95" s="20"/>
      <c r="Z95" s="31"/>
      <c r="AA95" s="31"/>
      <c r="AB95" s="117"/>
      <c r="AC95" s="117"/>
      <c r="AD95" s="122"/>
      <c r="AE95" s="43" t="s">
        <v>1550</v>
      </c>
      <c r="AF95" s="20"/>
      <c r="AG95" s="20"/>
      <c r="AH95" s="20"/>
      <c r="AI95" s="20"/>
      <c r="AJ95" s="20"/>
      <c r="AK95" s="20"/>
      <c r="AL95" s="20"/>
      <c r="AM95" s="20"/>
      <c r="AN95" s="20"/>
      <c r="AO95" s="22" t="s">
        <v>1522</v>
      </c>
      <c r="AP95" s="222">
        <v>1</v>
      </c>
      <c r="AQ95" s="223"/>
      <c r="AR95" s="261"/>
      <c r="AS95" s="262"/>
      <c r="AT95" s="262"/>
      <c r="AU95" s="263"/>
      <c r="AV95" s="246"/>
      <c r="AW95" s="247"/>
      <c r="AX95" s="247"/>
      <c r="AY95" s="248"/>
      <c r="AZ95" s="177">
        <f>ROUND($F$81,0)+(ROUND($K$96*(1+$AT$81),0)+(ROUND(Q96*(1+$AX$81),0)))</f>
        <v>326</v>
      </c>
      <c r="BA95" s="29"/>
      <c r="BB95" s="194"/>
    </row>
    <row r="96" spans="1:54" s="147" customFormat="1" ht="17.100000000000001" customHeight="1" x14ac:dyDescent="0.15">
      <c r="A96" s="7">
        <v>16</v>
      </c>
      <c r="B96" s="8">
        <v>8718</v>
      </c>
      <c r="C96" s="209" t="s">
        <v>1562</v>
      </c>
      <c r="D96" s="210"/>
      <c r="E96" s="211"/>
      <c r="F96" s="211"/>
      <c r="G96" s="211"/>
      <c r="H96" s="211"/>
      <c r="I96" s="212"/>
      <c r="J96" s="58"/>
      <c r="K96" s="244">
        <v>133</v>
      </c>
      <c r="L96" s="244"/>
      <c r="M96" s="20" t="s">
        <v>62</v>
      </c>
      <c r="N96" s="117"/>
      <c r="O96" s="122"/>
      <c r="P96" s="111"/>
      <c r="Q96" s="244">
        <v>36</v>
      </c>
      <c r="R96" s="244"/>
      <c r="S96" s="20" t="s">
        <v>62</v>
      </c>
      <c r="T96" s="117"/>
      <c r="U96" s="122"/>
      <c r="V96" s="113" t="s">
        <v>205</v>
      </c>
      <c r="W96" s="108"/>
      <c r="X96" s="108"/>
      <c r="Y96" s="108"/>
      <c r="Z96" s="108"/>
      <c r="AA96" s="108"/>
      <c r="AB96" s="26" t="s">
        <v>1522</v>
      </c>
      <c r="AC96" s="228">
        <v>0.7</v>
      </c>
      <c r="AD96" s="229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26"/>
      <c r="AP96" s="39"/>
      <c r="AQ96" s="40"/>
      <c r="AR96" s="155"/>
      <c r="AS96" s="24"/>
      <c r="AT96" s="280"/>
      <c r="AU96" s="281"/>
      <c r="AV96" s="42"/>
      <c r="AW96" s="24"/>
      <c r="AX96" s="280"/>
      <c r="AY96" s="281"/>
      <c r="AZ96" s="178">
        <f>ROUND($F$81*$AC$81,0)+(ROUND(ROUND($K$96*$AC$81,0)*(1+$AT$81),0)+(ROUND(ROUND(Q96*$AC$81,0)*(1+$AX$81),0)))</f>
        <v>228</v>
      </c>
      <c r="BA96" s="29"/>
      <c r="BB96" s="194">
        <f t="shared" si="1"/>
        <v>169</v>
      </c>
    </row>
    <row r="97" spans="1:54" s="147" customFormat="1" ht="17.100000000000001" customHeight="1" x14ac:dyDescent="0.15">
      <c r="A97" s="7">
        <v>16</v>
      </c>
      <c r="B97" s="8">
        <v>8719</v>
      </c>
      <c r="C97" s="197" t="s">
        <v>1563</v>
      </c>
      <c r="D97" s="277" t="s">
        <v>1264</v>
      </c>
      <c r="E97" s="269"/>
      <c r="F97" s="269"/>
      <c r="G97" s="269"/>
      <c r="H97" s="269"/>
      <c r="I97" s="304"/>
      <c r="J97" s="215" t="s">
        <v>1266</v>
      </c>
      <c r="K97" s="216"/>
      <c r="L97" s="216"/>
      <c r="M97" s="216"/>
      <c r="N97" s="216"/>
      <c r="O97" s="284"/>
      <c r="P97" s="224" t="s">
        <v>1269</v>
      </c>
      <c r="Q97" s="225"/>
      <c r="R97" s="225"/>
      <c r="S97" s="225"/>
      <c r="T97" s="225"/>
      <c r="U97" s="282"/>
      <c r="V97" s="16"/>
      <c r="W97" s="16"/>
      <c r="X97" s="16"/>
      <c r="Y97" s="16"/>
      <c r="Z97" s="28"/>
      <c r="AA97" s="28"/>
      <c r="AB97" s="16"/>
      <c r="AC97" s="44"/>
      <c r="AD97" s="45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26"/>
      <c r="AP97" s="39"/>
      <c r="AQ97" s="40"/>
      <c r="AR97" s="261"/>
      <c r="AS97" s="262"/>
      <c r="AT97" s="262"/>
      <c r="AU97" s="263"/>
      <c r="AV97" s="246"/>
      <c r="AW97" s="247"/>
      <c r="AX97" s="247"/>
      <c r="AY97" s="248"/>
      <c r="AZ97" s="177">
        <f>ROUND($F$99,0)+(ROUND($K$99*(1+$AT$81),0)+(ROUND(Q99*(1+$AX$81),0)))</f>
        <v>271</v>
      </c>
      <c r="BA97" s="29"/>
      <c r="BB97" s="194"/>
    </row>
    <row r="98" spans="1:54" s="147" customFormat="1" ht="17.100000000000001" customHeight="1" x14ac:dyDescent="0.15">
      <c r="A98" s="7">
        <v>16</v>
      </c>
      <c r="B98" s="8">
        <v>8720</v>
      </c>
      <c r="C98" s="197" t="s">
        <v>1259</v>
      </c>
      <c r="D98" s="268"/>
      <c r="E98" s="269"/>
      <c r="F98" s="269"/>
      <c r="G98" s="269"/>
      <c r="H98" s="269"/>
      <c r="I98" s="304"/>
      <c r="J98" s="217"/>
      <c r="K98" s="218"/>
      <c r="L98" s="218"/>
      <c r="M98" s="218"/>
      <c r="N98" s="218"/>
      <c r="O98" s="285"/>
      <c r="P98" s="226"/>
      <c r="Q98" s="227"/>
      <c r="R98" s="227"/>
      <c r="S98" s="227"/>
      <c r="T98" s="227"/>
      <c r="U98" s="283"/>
      <c r="V98" s="20"/>
      <c r="W98" s="20"/>
      <c r="X98" s="20"/>
      <c r="Y98" s="20"/>
      <c r="Z98" s="31"/>
      <c r="AA98" s="31"/>
      <c r="AB98" s="117"/>
      <c r="AC98" s="117"/>
      <c r="AD98" s="122"/>
      <c r="AE98" s="43" t="s">
        <v>1550</v>
      </c>
      <c r="AF98" s="20"/>
      <c r="AG98" s="20"/>
      <c r="AH98" s="20"/>
      <c r="AI98" s="20"/>
      <c r="AJ98" s="20"/>
      <c r="AK98" s="20"/>
      <c r="AL98" s="20"/>
      <c r="AM98" s="20"/>
      <c r="AN98" s="20"/>
      <c r="AO98" s="22" t="s">
        <v>1522</v>
      </c>
      <c r="AP98" s="222">
        <v>1</v>
      </c>
      <c r="AQ98" s="223"/>
      <c r="AR98" s="261"/>
      <c r="AS98" s="262"/>
      <c r="AT98" s="262"/>
      <c r="AU98" s="263"/>
      <c r="AV98" s="246"/>
      <c r="AW98" s="247"/>
      <c r="AX98" s="247"/>
      <c r="AY98" s="248"/>
      <c r="AZ98" s="178">
        <f>ROUND($F$99*$AP$80,0)+(ROUND(ROUND($K$99*$AP$80,0)*(1+$AT$81),0)+(ROUND(ROUND(Q99*$AP$80,0)*(1+$AX$81),0)))</f>
        <v>271</v>
      </c>
      <c r="BA98" s="29"/>
      <c r="BB98" s="194"/>
    </row>
    <row r="99" spans="1:54" s="147" customFormat="1" ht="17.100000000000001" customHeight="1" x14ac:dyDescent="0.15">
      <c r="A99" s="7">
        <v>16</v>
      </c>
      <c r="B99" s="8">
        <v>8721</v>
      </c>
      <c r="C99" s="197" t="s">
        <v>1564</v>
      </c>
      <c r="D99" s="155"/>
      <c r="E99" s="116"/>
      <c r="F99" s="240">
        <f>$E$27</f>
        <v>153</v>
      </c>
      <c r="G99" s="240"/>
      <c r="H99" s="14" t="s">
        <v>62</v>
      </c>
      <c r="I99" s="116"/>
      <c r="J99" s="55"/>
      <c r="K99" s="240">
        <v>44</v>
      </c>
      <c r="L99" s="240"/>
      <c r="M99" s="14" t="s">
        <v>62</v>
      </c>
      <c r="N99" s="116"/>
      <c r="O99" s="118"/>
      <c r="P99" s="111"/>
      <c r="Q99" s="244">
        <f>Q90</f>
        <v>42</v>
      </c>
      <c r="R99" s="244"/>
      <c r="S99" s="20" t="s">
        <v>62</v>
      </c>
      <c r="T99" s="117"/>
      <c r="U99" s="122"/>
      <c r="V99" s="113" t="s">
        <v>205</v>
      </c>
      <c r="W99" s="108"/>
      <c r="X99" s="108"/>
      <c r="Y99" s="108"/>
      <c r="Z99" s="108"/>
      <c r="AA99" s="108"/>
      <c r="AB99" s="26" t="s">
        <v>1522</v>
      </c>
      <c r="AC99" s="228">
        <v>0.7</v>
      </c>
      <c r="AD99" s="229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26"/>
      <c r="AP99" s="39"/>
      <c r="AQ99" s="40"/>
      <c r="AR99" s="155"/>
      <c r="AS99" s="24"/>
      <c r="AT99" s="280"/>
      <c r="AU99" s="281"/>
      <c r="AV99" s="42"/>
      <c r="AW99" s="24"/>
      <c r="AX99" s="280"/>
      <c r="AY99" s="281"/>
      <c r="AZ99" s="178">
        <f>ROUND($F$99*$AC$81,0)+(ROUND(ROUND($K$99*$AC$81,0)*(1+$AT$81),0)+(ROUND(ROUND(Q99*$AC$81,0)*(1+$AX$81),0)))</f>
        <v>190</v>
      </c>
      <c r="BA99" s="29"/>
      <c r="BB99" s="194">
        <f t="shared" si="1"/>
        <v>239</v>
      </c>
    </row>
    <row r="100" spans="1:54" s="147" customFormat="1" ht="17.100000000000001" customHeight="1" x14ac:dyDescent="0.15">
      <c r="A100" s="7">
        <v>16</v>
      </c>
      <c r="B100" s="8">
        <v>8722</v>
      </c>
      <c r="C100" s="197" t="s">
        <v>1565</v>
      </c>
      <c r="D100" s="204"/>
      <c r="E100" s="191"/>
      <c r="F100" s="191"/>
      <c r="G100" s="191"/>
      <c r="H100" s="191"/>
      <c r="I100" s="193"/>
      <c r="J100" s="202"/>
      <c r="K100" s="203"/>
      <c r="L100" s="203"/>
      <c r="M100" s="203"/>
      <c r="N100" s="203"/>
      <c r="O100" s="207"/>
      <c r="P100" s="224" t="s">
        <v>1270</v>
      </c>
      <c r="Q100" s="225"/>
      <c r="R100" s="225"/>
      <c r="S100" s="225"/>
      <c r="T100" s="225"/>
      <c r="U100" s="282"/>
      <c r="V100" s="16"/>
      <c r="W100" s="16"/>
      <c r="X100" s="16"/>
      <c r="Y100" s="16"/>
      <c r="Z100" s="28"/>
      <c r="AA100" s="28"/>
      <c r="AB100" s="16"/>
      <c r="AC100" s="44"/>
      <c r="AD100" s="45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26"/>
      <c r="AP100" s="39"/>
      <c r="AQ100" s="40"/>
      <c r="AR100" s="261"/>
      <c r="AS100" s="262"/>
      <c r="AT100" s="262"/>
      <c r="AU100" s="263"/>
      <c r="AV100" s="246"/>
      <c r="AW100" s="247"/>
      <c r="AX100" s="247"/>
      <c r="AY100" s="248"/>
      <c r="AZ100" s="177">
        <f>ROUND($F$99,0)+(ROUND($K$99*(1+$AT$81),0)+(ROUND(Q102*(1+$AX$81),0)))</f>
        <v>325</v>
      </c>
      <c r="BA100" s="29"/>
      <c r="BB100" s="194"/>
    </row>
    <row r="101" spans="1:54" s="147" customFormat="1" ht="17.100000000000001" customHeight="1" x14ac:dyDescent="0.15">
      <c r="A101" s="7">
        <v>16</v>
      </c>
      <c r="B101" s="8">
        <v>8723</v>
      </c>
      <c r="C101" s="197" t="s">
        <v>1260</v>
      </c>
      <c r="D101" s="208"/>
      <c r="E101" s="191"/>
      <c r="F101" s="191"/>
      <c r="G101" s="191"/>
      <c r="H101" s="191"/>
      <c r="I101" s="193"/>
      <c r="J101" s="202"/>
      <c r="K101" s="203"/>
      <c r="L101" s="203"/>
      <c r="M101" s="203"/>
      <c r="N101" s="203"/>
      <c r="O101" s="207"/>
      <c r="P101" s="226"/>
      <c r="Q101" s="227"/>
      <c r="R101" s="227"/>
      <c r="S101" s="227"/>
      <c r="T101" s="227"/>
      <c r="U101" s="283"/>
      <c r="V101" s="20"/>
      <c r="W101" s="20"/>
      <c r="X101" s="20"/>
      <c r="Y101" s="20"/>
      <c r="Z101" s="31"/>
      <c r="AA101" s="31"/>
      <c r="AB101" s="117"/>
      <c r="AC101" s="117"/>
      <c r="AD101" s="122"/>
      <c r="AE101" s="43" t="s">
        <v>1550</v>
      </c>
      <c r="AF101" s="20"/>
      <c r="AG101" s="20"/>
      <c r="AH101" s="20"/>
      <c r="AI101" s="20"/>
      <c r="AJ101" s="20"/>
      <c r="AK101" s="20"/>
      <c r="AL101" s="20"/>
      <c r="AM101" s="20"/>
      <c r="AN101" s="20"/>
      <c r="AO101" s="22" t="s">
        <v>1522</v>
      </c>
      <c r="AP101" s="222">
        <v>1</v>
      </c>
      <c r="AQ101" s="223"/>
      <c r="AR101" s="261"/>
      <c r="AS101" s="262"/>
      <c r="AT101" s="262"/>
      <c r="AU101" s="263"/>
      <c r="AV101" s="246"/>
      <c r="AW101" s="247"/>
      <c r="AX101" s="247"/>
      <c r="AY101" s="248"/>
      <c r="AZ101" s="178">
        <f>ROUND($F$99*$AP$80,0)+(ROUND(ROUND($K$99*$AP$80,0)*(1+$AT$81),0)+(ROUND(ROUND(Q102*$AP$80,0)*(1+$AX$81),0)))</f>
        <v>325</v>
      </c>
      <c r="BA101" s="29"/>
      <c r="BB101" s="194"/>
    </row>
    <row r="102" spans="1:54" s="147" customFormat="1" ht="17.100000000000001" customHeight="1" x14ac:dyDescent="0.15">
      <c r="A102" s="7">
        <v>16</v>
      </c>
      <c r="B102" s="8">
        <v>8724</v>
      </c>
      <c r="C102" s="197" t="s">
        <v>1566</v>
      </c>
      <c r="D102" s="155"/>
      <c r="E102" s="116"/>
      <c r="F102" s="189"/>
      <c r="G102" s="189"/>
      <c r="H102" s="14"/>
      <c r="I102" s="116"/>
      <c r="J102" s="57"/>
      <c r="K102" s="190"/>
      <c r="L102" s="190"/>
      <c r="M102" s="20"/>
      <c r="N102" s="117"/>
      <c r="O102" s="122"/>
      <c r="P102" s="111"/>
      <c r="Q102" s="244">
        <f>Q93</f>
        <v>78</v>
      </c>
      <c r="R102" s="244"/>
      <c r="S102" s="20" t="s">
        <v>62</v>
      </c>
      <c r="T102" s="117"/>
      <c r="U102" s="122"/>
      <c r="V102" s="113" t="s">
        <v>205</v>
      </c>
      <c r="W102" s="108"/>
      <c r="X102" s="108"/>
      <c r="Y102" s="108"/>
      <c r="Z102" s="108"/>
      <c r="AA102" s="108"/>
      <c r="AB102" s="26" t="s">
        <v>1522</v>
      </c>
      <c r="AC102" s="228">
        <v>0.7</v>
      </c>
      <c r="AD102" s="229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26"/>
      <c r="AP102" s="39"/>
      <c r="AQ102" s="40"/>
      <c r="AR102" s="155"/>
      <c r="AS102" s="24"/>
      <c r="AT102" s="280"/>
      <c r="AU102" s="281"/>
      <c r="AV102" s="42"/>
      <c r="AW102" s="24"/>
      <c r="AX102" s="280"/>
      <c r="AY102" s="281"/>
      <c r="AZ102" s="178">
        <f>ROUND($F$99*$AC$81,0)+(ROUND(ROUND($K$99*$AC$81,0)*(1+$AT$81),0)+(ROUND(ROUND(Q102*$AC$81,0)*(1+$AX$81),0)))</f>
        <v>229</v>
      </c>
      <c r="BA102" s="29"/>
      <c r="BB102" s="194">
        <f>F99+K99+Q102</f>
        <v>275</v>
      </c>
    </row>
    <row r="103" spans="1:54" s="147" customFormat="1" ht="17.100000000000001" customHeight="1" x14ac:dyDescent="0.15">
      <c r="A103" s="7">
        <v>16</v>
      </c>
      <c r="B103" s="8">
        <v>8725</v>
      </c>
      <c r="C103" s="197" t="s">
        <v>1567</v>
      </c>
      <c r="D103" s="204"/>
      <c r="E103" s="191"/>
      <c r="F103" s="191"/>
      <c r="G103" s="191"/>
      <c r="H103" s="191"/>
      <c r="I103" s="193"/>
      <c r="J103" s="215" t="s">
        <v>1267</v>
      </c>
      <c r="K103" s="267"/>
      <c r="L103" s="267"/>
      <c r="M103" s="267"/>
      <c r="N103" s="267"/>
      <c r="O103" s="303"/>
      <c r="P103" s="224" t="s">
        <v>1269</v>
      </c>
      <c r="Q103" s="225"/>
      <c r="R103" s="225"/>
      <c r="S103" s="225"/>
      <c r="T103" s="225"/>
      <c r="U103" s="282"/>
      <c r="V103" s="16"/>
      <c r="W103" s="16"/>
      <c r="X103" s="16"/>
      <c r="Y103" s="16"/>
      <c r="Z103" s="28"/>
      <c r="AA103" s="28"/>
      <c r="AB103" s="16"/>
      <c r="AC103" s="44"/>
      <c r="AD103" s="45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26"/>
      <c r="AP103" s="39"/>
      <c r="AQ103" s="40"/>
      <c r="AR103" s="261"/>
      <c r="AS103" s="262"/>
      <c r="AT103" s="262"/>
      <c r="AU103" s="263"/>
      <c r="AV103" s="246"/>
      <c r="AW103" s="247"/>
      <c r="AX103" s="247"/>
      <c r="AY103" s="248"/>
      <c r="AZ103" s="177">
        <f>ROUND($F$99,0)+(ROUND($K$105*(1+$AT$81),0)+(ROUND(Q105*(1+$AX$81),0)))</f>
        <v>315</v>
      </c>
      <c r="BA103" s="29"/>
      <c r="BB103" s="194"/>
    </row>
    <row r="104" spans="1:54" s="147" customFormat="1" ht="17.100000000000001" customHeight="1" x14ac:dyDescent="0.15">
      <c r="A104" s="7">
        <v>16</v>
      </c>
      <c r="B104" s="8">
        <v>8726</v>
      </c>
      <c r="C104" s="197" t="s">
        <v>1261</v>
      </c>
      <c r="D104" s="208"/>
      <c r="E104" s="191"/>
      <c r="F104" s="191"/>
      <c r="G104" s="191"/>
      <c r="H104" s="191"/>
      <c r="I104" s="193"/>
      <c r="J104" s="268"/>
      <c r="K104" s="269"/>
      <c r="L104" s="269"/>
      <c r="M104" s="269"/>
      <c r="N104" s="269"/>
      <c r="O104" s="304"/>
      <c r="P104" s="226"/>
      <c r="Q104" s="227"/>
      <c r="R104" s="227"/>
      <c r="S104" s="227"/>
      <c r="T104" s="227"/>
      <c r="U104" s="283"/>
      <c r="V104" s="20"/>
      <c r="W104" s="20"/>
      <c r="X104" s="20"/>
      <c r="Y104" s="20"/>
      <c r="Z104" s="31"/>
      <c r="AA104" s="31"/>
      <c r="AB104" s="117"/>
      <c r="AC104" s="117"/>
      <c r="AD104" s="122"/>
      <c r="AE104" s="43" t="s">
        <v>1550</v>
      </c>
      <c r="AF104" s="20"/>
      <c r="AG104" s="20"/>
      <c r="AH104" s="20"/>
      <c r="AI104" s="20"/>
      <c r="AJ104" s="20"/>
      <c r="AK104" s="20"/>
      <c r="AL104" s="20"/>
      <c r="AM104" s="20"/>
      <c r="AN104" s="20"/>
      <c r="AO104" s="22" t="s">
        <v>1522</v>
      </c>
      <c r="AP104" s="222">
        <v>1</v>
      </c>
      <c r="AQ104" s="223"/>
      <c r="AR104" s="261"/>
      <c r="AS104" s="262"/>
      <c r="AT104" s="262"/>
      <c r="AU104" s="263"/>
      <c r="AV104" s="246"/>
      <c r="AW104" s="247"/>
      <c r="AX104" s="247"/>
      <c r="AY104" s="248"/>
      <c r="AZ104" s="178">
        <f>ROUND($F$99*$AP$80,0)+(ROUND(ROUND($K$105*$AP$80,0)*(1+$AT$81),0)+(ROUND(ROUND(Q105*$AP$80,0)*(1+$AX$81),0)))</f>
        <v>315</v>
      </c>
      <c r="BA104" s="29"/>
      <c r="BB104" s="194"/>
    </row>
    <row r="105" spans="1:54" s="147" customFormat="1" ht="17.100000000000001" customHeight="1" x14ac:dyDescent="0.15">
      <c r="A105" s="7">
        <v>16</v>
      </c>
      <c r="B105" s="8">
        <v>8727</v>
      </c>
      <c r="C105" s="197" t="s">
        <v>1568</v>
      </c>
      <c r="D105" s="119"/>
      <c r="E105" s="117"/>
      <c r="F105" s="189"/>
      <c r="G105" s="189"/>
      <c r="H105" s="20"/>
      <c r="I105" s="117"/>
      <c r="J105" s="57"/>
      <c r="K105" s="244">
        <v>86</v>
      </c>
      <c r="L105" s="244"/>
      <c r="M105" s="20" t="s">
        <v>62</v>
      </c>
      <c r="N105" s="117"/>
      <c r="O105" s="122"/>
      <c r="P105" s="111"/>
      <c r="Q105" s="244">
        <f>Q96</f>
        <v>36</v>
      </c>
      <c r="R105" s="244"/>
      <c r="S105" s="20" t="s">
        <v>62</v>
      </c>
      <c r="T105" s="117"/>
      <c r="U105" s="122"/>
      <c r="V105" s="113" t="s">
        <v>205</v>
      </c>
      <c r="W105" s="108"/>
      <c r="X105" s="108"/>
      <c r="Y105" s="108"/>
      <c r="Z105" s="108"/>
      <c r="AA105" s="108"/>
      <c r="AB105" s="26" t="s">
        <v>1522</v>
      </c>
      <c r="AC105" s="228">
        <v>0.7</v>
      </c>
      <c r="AD105" s="229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26"/>
      <c r="AP105" s="39"/>
      <c r="AQ105" s="40"/>
      <c r="AR105" s="155"/>
      <c r="AS105" s="24"/>
      <c r="AT105" s="280"/>
      <c r="AU105" s="281"/>
      <c r="AV105" s="42"/>
      <c r="AW105" s="24"/>
      <c r="AX105" s="280"/>
      <c r="AY105" s="281"/>
      <c r="AZ105" s="178">
        <f>ROUND($F$99*$AC$81,0)+(ROUND(ROUND($K$105*$AC$81,0)*(1+$AT$81),0)+(ROUND(ROUND(Q105*$AC$81,0)*(1+$AX$81),0)))</f>
        <v>220</v>
      </c>
      <c r="BA105" s="29"/>
      <c r="BB105" s="194">
        <f>F99+K105+Q105</f>
        <v>275</v>
      </c>
    </row>
    <row r="106" spans="1:54" s="147" customFormat="1" ht="17.100000000000001" customHeight="1" x14ac:dyDescent="0.15">
      <c r="A106" s="7">
        <v>16</v>
      </c>
      <c r="B106" s="8">
        <v>8728</v>
      </c>
      <c r="C106" s="197" t="s">
        <v>1569</v>
      </c>
      <c r="D106" s="245" t="s">
        <v>1265</v>
      </c>
      <c r="E106" s="267"/>
      <c r="F106" s="267"/>
      <c r="G106" s="267"/>
      <c r="H106" s="267"/>
      <c r="I106" s="303"/>
      <c r="J106" s="215" t="s">
        <v>1266</v>
      </c>
      <c r="K106" s="216"/>
      <c r="L106" s="216"/>
      <c r="M106" s="216"/>
      <c r="N106" s="216"/>
      <c r="O106" s="284"/>
      <c r="P106" s="224" t="s">
        <v>1269</v>
      </c>
      <c r="Q106" s="225"/>
      <c r="R106" s="225"/>
      <c r="S106" s="225"/>
      <c r="T106" s="225"/>
      <c r="U106" s="282"/>
      <c r="V106" s="16"/>
      <c r="W106" s="16"/>
      <c r="X106" s="16"/>
      <c r="Y106" s="16"/>
      <c r="Z106" s="28"/>
      <c r="AA106" s="28"/>
      <c r="AB106" s="16"/>
      <c r="AC106" s="44"/>
      <c r="AD106" s="45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26"/>
      <c r="AP106" s="39"/>
      <c r="AQ106" s="40"/>
      <c r="AR106" s="261"/>
      <c r="AS106" s="262"/>
      <c r="AT106" s="262"/>
      <c r="AU106" s="263"/>
      <c r="AV106" s="246"/>
      <c r="AW106" s="247"/>
      <c r="AX106" s="247"/>
      <c r="AY106" s="248"/>
      <c r="AZ106" s="177">
        <f>ROUND($F$108,0)+(ROUND($K$108*(1+$AT$81),0)+(ROUND(Q108*(1+$AX$81),0)))</f>
        <v>304</v>
      </c>
      <c r="BA106" s="29"/>
      <c r="BB106" s="194"/>
    </row>
    <row r="107" spans="1:54" s="147" customFormat="1" ht="17.100000000000001" customHeight="1" x14ac:dyDescent="0.15">
      <c r="A107" s="7">
        <v>16</v>
      </c>
      <c r="B107" s="8">
        <v>8729</v>
      </c>
      <c r="C107" s="197" t="s">
        <v>1262</v>
      </c>
      <c r="D107" s="268"/>
      <c r="E107" s="269"/>
      <c r="F107" s="269"/>
      <c r="G107" s="269"/>
      <c r="H107" s="269"/>
      <c r="I107" s="304"/>
      <c r="J107" s="217"/>
      <c r="K107" s="218"/>
      <c r="L107" s="218"/>
      <c r="M107" s="218"/>
      <c r="N107" s="218"/>
      <c r="O107" s="285"/>
      <c r="P107" s="226"/>
      <c r="Q107" s="227"/>
      <c r="R107" s="227"/>
      <c r="S107" s="227"/>
      <c r="T107" s="227"/>
      <c r="U107" s="283"/>
      <c r="V107" s="20"/>
      <c r="W107" s="20"/>
      <c r="X107" s="20"/>
      <c r="Y107" s="20"/>
      <c r="Z107" s="31"/>
      <c r="AA107" s="31"/>
      <c r="AB107" s="117"/>
      <c r="AC107" s="117"/>
      <c r="AD107" s="122"/>
      <c r="AE107" s="43" t="s">
        <v>1550</v>
      </c>
      <c r="AF107" s="20"/>
      <c r="AG107" s="20"/>
      <c r="AH107" s="20"/>
      <c r="AI107" s="20"/>
      <c r="AJ107" s="20"/>
      <c r="AK107" s="20"/>
      <c r="AL107" s="20"/>
      <c r="AM107" s="20"/>
      <c r="AN107" s="20"/>
      <c r="AO107" s="22" t="s">
        <v>1522</v>
      </c>
      <c r="AP107" s="222">
        <v>1</v>
      </c>
      <c r="AQ107" s="223"/>
      <c r="AR107" s="261"/>
      <c r="AS107" s="262"/>
      <c r="AT107" s="262"/>
      <c r="AU107" s="263"/>
      <c r="AV107" s="246"/>
      <c r="AW107" s="247"/>
      <c r="AX107" s="247"/>
      <c r="AY107" s="248"/>
      <c r="AZ107" s="178">
        <f>ROUND($F$108*$AP$80,0)+(ROUND(ROUND($K$108*$AP$80,0)*(1+$AT$81),0)+(ROUND(ROUND(Q108*$AP$80,0)*(1+$AX$81),0)))</f>
        <v>304</v>
      </c>
      <c r="BA107" s="29"/>
      <c r="BB107" s="194"/>
    </row>
    <row r="108" spans="1:54" s="147" customFormat="1" ht="17.100000000000001" customHeight="1" x14ac:dyDescent="0.15">
      <c r="A108" s="7">
        <v>16</v>
      </c>
      <c r="B108" s="8">
        <v>8730</v>
      </c>
      <c r="C108" s="197" t="s">
        <v>1570</v>
      </c>
      <c r="D108" s="119"/>
      <c r="E108" s="117"/>
      <c r="F108" s="244">
        <f>$E$36</f>
        <v>197</v>
      </c>
      <c r="G108" s="244"/>
      <c r="H108" s="20" t="s">
        <v>62</v>
      </c>
      <c r="I108" s="117"/>
      <c r="J108" s="57"/>
      <c r="K108" s="244">
        <v>42</v>
      </c>
      <c r="L108" s="244"/>
      <c r="M108" s="20" t="s">
        <v>62</v>
      </c>
      <c r="N108" s="117"/>
      <c r="O108" s="122"/>
      <c r="P108" s="111"/>
      <c r="Q108" s="244">
        <f>Q96</f>
        <v>36</v>
      </c>
      <c r="R108" s="244"/>
      <c r="S108" s="20" t="s">
        <v>62</v>
      </c>
      <c r="T108" s="117"/>
      <c r="U108" s="122"/>
      <c r="V108" s="113" t="s">
        <v>205</v>
      </c>
      <c r="W108" s="108"/>
      <c r="X108" s="108"/>
      <c r="Y108" s="108"/>
      <c r="Z108" s="108"/>
      <c r="AA108" s="108"/>
      <c r="AB108" s="26" t="s">
        <v>1522</v>
      </c>
      <c r="AC108" s="228">
        <v>0.7</v>
      </c>
      <c r="AD108" s="229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26"/>
      <c r="AP108" s="39"/>
      <c r="AQ108" s="40"/>
      <c r="AR108" s="119"/>
      <c r="AS108" s="22"/>
      <c r="AT108" s="253"/>
      <c r="AU108" s="254"/>
      <c r="AV108" s="110"/>
      <c r="AW108" s="22"/>
      <c r="AX108" s="253"/>
      <c r="AY108" s="254"/>
      <c r="AZ108" s="178">
        <f>ROUND($F$108*$AC$81,0)+(ROUND(ROUND($K$108*$AC$81,0)*(1+$AT$81),0)+(ROUND(ROUND(Q108*$AC$81,0)*(1+$AX$81),0)))</f>
        <v>212</v>
      </c>
      <c r="BA108" s="41"/>
      <c r="BB108" s="194">
        <f t="shared" si="1"/>
        <v>275</v>
      </c>
    </row>
    <row r="109" spans="1:54" ht="17.100000000000001" customHeight="1" x14ac:dyDescent="0.15">
      <c r="A109" s="1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</row>
    <row r="110" spans="1:54" s="147" customFormat="1" ht="17.100000000000001" customHeight="1" x14ac:dyDescent="0.15">
      <c r="A110" s="25"/>
      <c r="B110" s="25"/>
      <c r="C110" s="14"/>
      <c r="D110" s="14"/>
      <c r="E110" s="14"/>
      <c r="F110" s="14"/>
      <c r="G110" s="14"/>
      <c r="H110" s="14"/>
      <c r="L110" s="14"/>
      <c r="M110" s="14"/>
      <c r="N110" s="14"/>
      <c r="O110" s="116"/>
      <c r="P110" s="116"/>
      <c r="T110" s="116"/>
      <c r="U110" s="116"/>
      <c r="V110" s="116"/>
      <c r="W110" s="116"/>
      <c r="X110" s="116"/>
      <c r="Y110" s="116"/>
      <c r="Z110" s="14"/>
      <c r="AA110" s="14"/>
      <c r="AB110" s="14"/>
      <c r="AC110" s="14"/>
      <c r="AD110" s="14"/>
      <c r="AE110" s="24"/>
      <c r="AF110" s="14"/>
      <c r="AG110" s="27"/>
      <c r="AH110" s="30"/>
      <c r="AI110" s="14"/>
      <c r="AJ110" s="14"/>
      <c r="AK110" s="14"/>
      <c r="AL110" s="27"/>
      <c r="AM110" s="30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4"/>
      <c r="BA110" s="116"/>
      <c r="BB110" s="194"/>
    </row>
    <row r="111" spans="1:54" s="147" customFormat="1" ht="17.100000000000001" customHeight="1" x14ac:dyDescent="0.15">
      <c r="A111" s="25"/>
      <c r="B111" s="25"/>
      <c r="C111" s="14"/>
      <c r="D111" s="14"/>
      <c r="E111" s="14"/>
      <c r="F111" s="14"/>
      <c r="G111" s="14"/>
      <c r="H111" s="14"/>
      <c r="I111" s="14"/>
      <c r="J111" s="14"/>
      <c r="K111" s="14"/>
      <c r="S111" s="116"/>
      <c r="T111" s="116"/>
      <c r="U111" s="116"/>
      <c r="V111" s="116"/>
      <c r="W111" s="116"/>
      <c r="X111" s="116"/>
      <c r="Y111" s="116"/>
      <c r="Z111" s="14"/>
      <c r="AA111" s="14"/>
      <c r="AB111" s="14"/>
      <c r="AC111" s="14"/>
      <c r="AD111" s="35"/>
      <c r="AE111" s="150"/>
      <c r="AF111" s="116"/>
      <c r="AG111" s="150"/>
      <c r="AH111" s="30"/>
      <c r="AI111" s="14"/>
      <c r="AJ111" s="14"/>
      <c r="AK111" s="14"/>
      <c r="AL111" s="27"/>
      <c r="AM111" s="30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4"/>
      <c r="BA111" s="116"/>
      <c r="BB111" s="194"/>
    </row>
    <row r="112" spans="1:54" s="147" customFormat="1" ht="17.100000000000001" customHeight="1" x14ac:dyDescent="0.15">
      <c r="A112" s="25"/>
      <c r="B112" s="25"/>
      <c r="C112" s="14"/>
      <c r="D112" s="14"/>
      <c r="E112" s="14"/>
      <c r="F112" s="14"/>
      <c r="G112" s="14"/>
      <c r="H112" s="14"/>
      <c r="I112" s="14"/>
      <c r="J112" s="14"/>
      <c r="K112" s="14"/>
      <c r="S112" s="116"/>
      <c r="T112" s="116"/>
      <c r="U112" s="116"/>
      <c r="V112" s="116"/>
      <c r="W112" s="116"/>
      <c r="X112" s="116"/>
      <c r="Y112" s="116"/>
      <c r="Z112" s="14"/>
      <c r="AA112" s="14"/>
      <c r="AB112" s="14"/>
      <c r="AC112" s="14"/>
      <c r="AD112" s="24"/>
      <c r="AE112" s="27"/>
      <c r="AF112" s="14"/>
      <c r="AG112" s="24"/>
      <c r="AH112" s="30"/>
      <c r="AI112" s="14"/>
      <c r="AJ112" s="14"/>
      <c r="AK112" s="14"/>
      <c r="AL112" s="27"/>
      <c r="AM112" s="30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4"/>
      <c r="BA112" s="116"/>
      <c r="BB112" s="194"/>
    </row>
    <row r="113" spans="1:54" s="147" customFormat="1" ht="17.100000000000001" customHeight="1" x14ac:dyDescent="0.15">
      <c r="A113" s="25"/>
      <c r="B113" s="25"/>
      <c r="C113" s="14"/>
      <c r="D113" s="14"/>
      <c r="E113" s="14"/>
      <c r="F113" s="14"/>
      <c r="G113" s="14"/>
      <c r="H113" s="14"/>
      <c r="I113" s="14"/>
      <c r="J113" s="14"/>
      <c r="K113" s="14"/>
      <c r="S113" s="116"/>
      <c r="T113" s="116"/>
      <c r="U113" s="116"/>
      <c r="V113" s="116"/>
      <c r="W113" s="116"/>
      <c r="X113" s="116"/>
      <c r="Y113" s="116"/>
      <c r="Z113" s="14"/>
      <c r="AA113" s="14"/>
      <c r="AB113" s="14"/>
      <c r="AC113" s="14"/>
      <c r="AD113" s="14"/>
      <c r="AE113" s="24"/>
      <c r="AF113" s="14"/>
      <c r="AG113" s="24"/>
      <c r="AH113" s="30"/>
      <c r="AI113" s="14"/>
      <c r="AJ113" s="14"/>
      <c r="AK113" s="14"/>
      <c r="AL113" s="13"/>
      <c r="AM113" s="13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34"/>
      <c r="BA113" s="116"/>
      <c r="BB113" s="194"/>
    </row>
    <row r="114" spans="1:54" s="147" customFormat="1" ht="17.100000000000001" customHeight="1" x14ac:dyDescent="0.15">
      <c r="A114" s="25"/>
      <c r="B114" s="25"/>
      <c r="C114" s="14"/>
      <c r="D114" s="14"/>
      <c r="E114" s="14"/>
      <c r="F114" s="14"/>
      <c r="G114" s="14"/>
      <c r="H114" s="14"/>
      <c r="I114" s="14"/>
      <c r="J114" s="14"/>
      <c r="K114" s="14"/>
      <c r="S114" s="116"/>
      <c r="T114" s="116"/>
      <c r="U114" s="116"/>
      <c r="V114" s="116"/>
      <c r="W114" s="116"/>
      <c r="X114" s="116"/>
      <c r="Y114" s="116"/>
      <c r="Z114" s="14"/>
      <c r="AA114" s="14"/>
      <c r="AB114" s="14"/>
      <c r="AC114" s="14"/>
      <c r="AD114" s="14"/>
      <c r="AE114" s="24"/>
      <c r="AF114" s="14"/>
      <c r="AG114" s="27"/>
      <c r="AH114" s="30"/>
      <c r="AI114" s="14"/>
      <c r="AJ114" s="14"/>
      <c r="AK114" s="14"/>
      <c r="AL114" s="27"/>
      <c r="AM114" s="30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4"/>
      <c r="BA114" s="116"/>
      <c r="BB114" s="194"/>
    </row>
    <row r="115" spans="1:54" ht="17.100000000000001" customHeight="1" x14ac:dyDescent="0.15"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</row>
    <row r="116" spans="1:54" ht="17.100000000000001" customHeight="1" x14ac:dyDescent="0.15"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</row>
    <row r="117" spans="1:54" ht="17.100000000000001" customHeight="1" x14ac:dyDescent="0.15"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</row>
    <row r="118" spans="1:54" ht="17.100000000000001" customHeight="1" x14ac:dyDescent="0.15"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54" ht="17.100000000000001" customHeight="1" x14ac:dyDescent="0.15"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</row>
    <row r="120" spans="1:54" ht="17.100000000000001" customHeight="1" x14ac:dyDescent="0.15"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</row>
    <row r="121" spans="1:54" ht="17.100000000000001" customHeight="1" x14ac:dyDescent="0.15"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</row>
    <row r="122" spans="1:54" ht="17.100000000000001" customHeight="1" x14ac:dyDescent="0.15"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</row>
  </sheetData>
  <mergeCells count="267">
    <mergeCell ref="D7:I8"/>
    <mergeCell ref="E9:F9"/>
    <mergeCell ref="P19:U20"/>
    <mergeCell ref="AP17:AQ17"/>
    <mergeCell ref="J7:O8"/>
    <mergeCell ref="AV7:AY8"/>
    <mergeCell ref="AT9:AU9"/>
    <mergeCell ref="AX9:AY9"/>
    <mergeCell ref="P13:U14"/>
    <mergeCell ref="AV19:AY20"/>
    <mergeCell ref="AT15:AU15"/>
    <mergeCell ref="AX15:AY15"/>
    <mergeCell ref="AT18:AU18"/>
    <mergeCell ref="AX18:AY18"/>
    <mergeCell ref="AR19:AU20"/>
    <mergeCell ref="AR7:AU8"/>
    <mergeCell ref="AC9:AD9"/>
    <mergeCell ref="AR10:AU11"/>
    <mergeCell ref="AT12:AU12"/>
    <mergeCell ref="AP14:AQ14"/>
    <mergeCell ref="AV10:AY11"/>
    <mergeCell ref="AX12:AY12"/>
    <mergeCell ref="P7:U8"/>
    <mergeCell ref="AP8:AQ8"/>
    <mergeCell ref="AP11:AQ11"/>
    <mergeCell ref="R12:S12"/>
    <mergeCell ref="AC12:AD12"/>
    <mergeCell ref="AR13:AU14"/>
    <mergeCell ref="AV13:AY14"/>
    <mergeCell ref="Z5:AC5"/>
    <mergeCell ref="R21:S21"/>
    <mergeCell ref="AR16:AU17"/>
    <mergeCell ref="AV16:AY17"/>
    <mergeCell ref="K9:L9"/>
    <mergeCell ref="R9:S9"/>
    <mergeCell ref="R15:S15"/>
    <mergeCell ref="AC15:AD15"/>
    <mergeCell ref="K18:L18"/>
    <mergeCell ref="R18:S18"/>
    <mergeCell ref="AC18:AD18"/>
    <mergeCell ref="D25:I26"/>
    <mergeCell ref="AC21:AD21"/>
    <mergeCell ref="AC24:AD24"/>
    <mergeCell ref="J16:O17"/>
    <mergeCell ref="P16:U17"/>
    <mergeCell ref="J22:O23"/>
    <mergeCell ref="P22:U23"/>
    <mergeCell ref="P10:U11"/>
    <mergeCell ref="P31:U32"/>
    <mergeCell ref="J34:O35"/>
    <mergeCell ref="P34:U35"/>
    <mergeCell ref="K33:L33"/>
    <mergeCell ref="AC36:AD36"/>
    <mergeCell ref="AR34:AU35"/>
    <mergeCell ref="AV34:AY35"/>
    <mergeCell ref="E36:F36"/>
    <mergeCell ref="K36:L36"/>
    <mergeCell ref="AR31:AU32"/>
    <mergeCell ref="AV31:AY32"/>
    <mergeCell ref="AP32:AQ32"/>
    <mergeCell ref="F6:G6"/>
    <mergeCell ref="L6:M6"/>
    <mergeCell ref="AP20:AQ20"/>
    <mergeCell ref="J25:O26"/>
    <mergeCell ref="P25:U26"/>
    <mergeCell ref="P28:U29"/>
    <mergeCell ref="D34:I35"/>
    <mergeCell ref="AV60:AY61"/>
    <mergeCell ref="AT61:AU61"/>
    <mergeCell ref="O51:X52"/>
    <mergeCell ref="AT52:AU52"/>
    <mergeCell ref="AT58:AU58"/>
    <mergeCell ref="AX59:AY59"/>
    <mergeCell ref="AG53:AH53"/>
    <mergeCell ref="AV54:AY55"/>
    <mergeCell ref="AT55:AU55"/>
    <mergeCell ref="AV45:AY46"/>
    <mergeCell ref="AT46:AU46"/>
    <mergeCell ref="G56:H56"/>
    <mergeCell ref="O48:X49"/>
    <mergeCell ref="AV48:AY49"/>
    <mergeCell ref="AT49:AU49"/>
    <mergeCell ref="AG47:AH47"/>
    <mergeCell ref="J31:O32"/>
    <mergeCell ref="AX87:AY87"/>
    <mergeCell ref="V65:W65"/>
    <mergeCell ref="G65:H65"/>
    <mergeCell ref="P82:U83"/>
    <mergeCell ref="AR82:AU83"/>
    <mergeCell ref="AV82:AY83"/>
    <mergeCell ref="AG65:AH65"/>
    <mergeCell ref="AX56:AY56"/>
    <mergeCell ref="AV57:AY58"/>
    <mergeCell ref="AV63:AY64"/>
    <mergeCell ref="AT64:AU64"/>
    <mergeCell ref="AG59:AH59"/>
    <mergeCell ref="AX65:AY65"/>
    <mergeCell ref="AX62:AY62"/>
    <mergeCell ref="D63:M64"/>
    <mergeCell ref="O63:X64"/>
    <mergeCell ref="V62:W62"/>
    <mergeCell ref="AG62:AH62"/>
    <mergeCell ref="Q87:R87"/>
    <mergeCell ref="AC87:AD87"/>
    <mergeCell ref="P85:U86"/>
    <mergeCell ref="F81:G81"/>
    <mergeCell ref="K81:L81"/>
    <mergeCell ref="Q81:R81"/>
    <mergeCell ref="AT87:AU87"/>
    <mergeCell ref="R30:S30"/>
    <mergeCell ref="AC30:AD30"/>
    <mergeCell ref="AT30:AU30"/>
    <mergeCell ref="AX30:AY30"/>
    <mergeCell ref="AC81:AD81"/>
    <mergeCell ref="AG68:AH68"/>
    <mergeCell ref="AG56:AH56"/>
    <mergeCell ref="AT81:AU81"/>
    <mergeCell ref="AX81:AY81"/>
    <mergeCell ref="AX47:AY47"/>
    <mergeCell ref="V50:W50"/>
    <mergeCell ref="AG50:AH50"/>
    <mergeCell ref="AX50:AY50"/>
    <mergeCell ref="V53:W53"/>
    <mergeCell ref="AP35:AQ35"/>
    <mergeCell ref="Z40:AC40"/>
    <mergeCell ref="R33:S33"/>
    <mergeCell ref="AC33:AD33"/>
    <mergeCell ref="AT33:AU33"/>
    <mergeCell ref="AX33:AY33"/>
    <mergeCell ref="R36:S36"/>
    <mergeCell ref="AT36:AU36"/>
    <mergeCell ref="AX36:AY36"/>
    <mergeCell ref="AR22:AU23"/>
    <mergeCell ref="AV22:AY23"/>
    <mergeCell ref="AP23:AQ23"/>
    <mergeCell ref="AX21:AY21"/>
    <mergeCell ref="AT21:AU21"/>
    <mergeCell ref="AV28:AY29"/>
    <mergeCell ref="AP29:AQ29"/>
    <mergeCell ref="E27:F27"/>
    <mergeCell ref="K27:L27"/>
    <mergeCell ref="R27:S27"/>
    <mergeCell ref="AC27:AD27"/>
    <mergeCell ref="AT27:AU27"/>
    <mergeCell ref="AX27:AY27"/>
    <mergeCell ref="AR25:AU26"/>
    <mergeCell ref="AV25:AY26"/>
    <mergeCell ref="AP26:AQ26"/>
    <mergeCell ref="K24:L24"/>
    <mergeCell ref="R24:S24"/>
    <mergeCell ref="AT24:AU24"/>
    <mergeCell ref="AX24:AY24"/>
    <mergeCell ref="AR28:AU29"/>
    <mergeCell ref="G44:H44"/>
    <mergeCell ref="V44:W44"/>
    <mergeCell ref="AG44:AH44"/>
    <mergeCell ref="AX44:AY44"/>
    <mergeCell ref="D42:M43"/>
    <mergeCell ref="O42:X43"/>
    <mergeCell ref="O60:X61"/>
    <mergeCell ref="V59:W59"/>
    <mergeCell ref="O57:X58"/>
    <mergeCell ref="V56:W56"/>
    <mergeCell ref="D54:M55"/>
    <mergeCell ref="O54:X55"/>
    <mergeCell ref="O45:X46"/>
    <mergeCell ref="V47:W47"/>
    <mergeCell ref="AV42:AY43"/>
    <mergeCell ref="AT43:AU43"/>
    <mergeCell ref="AP83:AQ83"/>
    <mergeCell ref="O66:X67"/>
    <mergeCell ref="D69:M70"/>
    <mergeCell ref="O69:X70"/>
    <mergeCell ref="AV69:AY70"/>
    <mergeCell ref="AT70:AU70"/>
    <mergeCell ref="AT67:AU67"/>
    <mergeCell ref="V68:W68"/>
    <mergeCell ref="Z77:AC77"/>
    <mergeCell ref="D79:I80"/>
    <mergeCell ref="J79:O80"/>
    <mergeCell ref="P79:U80"/>
    <mergeCell ref="AR79:AU80"/>
    <mergeCell ref="AV79:AY80"/>
    <mergeCell ref="AP80:AQ80"/>
    <mergeCell ref="G71:H71"/>
    <mergeCell ref="V71:W71"/>
    <mergeCell ref="AG71:AH71"/>
    <mergeCell ref="AX71:AY71"/>
    <mergeCell ref="L78:M78"/>
    <mergeCell ref="R78:S78"/>
    <mergeCell ref="J94:O95"/>
    <mergeCell ref="P94:U95"/>
    <mergeCell ref="AR94:AU95"/>
    <mergeCell ref="AV94:AY95"/>
    <mergeCell ref="AP95:AQ95"/>
    <mergeCell ref="Q84:R84"/>
    <mergeCell ref="AC84:AD84"/>
    <mergeCell ref="AT84:AU84"/>
    <mergeCell ref="AX84:AY84"/>
    <mergeCell ref="AR85:AU86"/>
    <mergeCell ref="AV85:AY86"/>
    <mergeCell ref="AP86:AQ86"/>
    <mergeCell ref="AR91:AU92"/>
    <mergeCell ref="AT90:AU90"/>
    <mergeCell ref="Q93:R93"/>
    <mergeCell ref="AC93:AD93"/>
    <mergeCell ref="K90:L90"/>
    <mergeCell ref="Q90:R90"/>
    <mergeCell ref="AC90:AD90"/>
    <mergeCell ref="AX90:AY90"/>
    <mergeCell ref="J88:O89"/>
    <mergeCell ref="P88:U89"/>
    <mergeCell ref="AR88:AU89"/>
    <mergeCell ref="AV88:AY89"/>
    <mergeCell ref="D97:I98"/>
    <mergeCell ref="J97:O98"/>
    <mergeCell ref="P97:U98"/>
    <mergeCell ref="AR97:AU98"/>
    <mergeCell ref="AV97:AY98"/>
    <mergeCell ref="AP98:AQ98"/>
    <mergeCell ref="K96:L96"/>
    <mergeCell ref="Q96:R96"/>
    <mergeCell ref="AC96:AD96"/>
    <mergeCell ref="AT96:AU96"/>
    <mergeCell ref="AX96:AY96"/>
    <mergeCell ref="AP89:AQ89"/>
    <mergeCell ref="Q102:R102"/>
    <mergeCell ref="AC102:AD102"/>
    <mergeCell ref="AT102:AU102"/>
    <mergeCell ref="AX102:AY102"/>
    <mergeCell ref="P100:U101"/>
    <mergeCell ref="AR100:AU101"/>
    <mergeCell ref="AV100:AY101"/>
    <mergeCell ref="AP101:AQ101"/>
    <mergeCell ref="AV91:AY92"/>
    <mergeCell ref="AT93:AU93"/>
    <mergeCell ref="AX93:AY93"/>
    <mergeCell ref="P91:U92"/>
    <mergeCell ref="AP92:AQ92"/>
    <mergeCell ref="F99:G99"/>
    <mergeCell ref="K99:L99"/>
    <mergeCell ref="Q99:R99"/>
    <mergeCell ref="AC99:AD99"/>
    <mergeCell ref="AT99:AU99"/>
    <mergeCell ref="AX99:AY99"/>
    <mergeCell ref="K105:L105"/>
    <mergeCell ref="Q105:R105"/>
    <mergeCell ref="AC105:AD105"/>
    <mergeCell ref="AT105:AU105"/>
    <mergeCell ref="AX105:AY105"/>
    <mergeCell ref="J103:O104"/>
    <mergeCell ref="P103:U104"/>
    <mergeCell ref="AR103:AU104"/>
    <mergeCell ref="AV103:AY104"/>
    <mergeCell ref="AP104:AQ104"/>
    <mergeCell ref="F108:G108"/>
    <mergeCell ref="K108:L108"/>
    <mergeCell ref="Q108:R108"/>
    <mergeCell ref="AC108:AD108"/>
    <mergeCell ref="AT108:AU108"/>
    <mergeCell ref="AX108:AY108"/>
    <mergeCell ref="D106:I107"/>
    <mergeCell ref="J106:O107"/>
    <mergeCell ref="P106:U107"/>
    <mergeCell ref="AR106:AU107"/>
    <mergeCell ref="AV106:AY107"/>
    <mergeCell ref="AP107:AQ107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orientation="portrait" r:id="rId1"/>
  <headerFooter alignWithMargins="0">
    <oddHeader>&amp;L&amp;12新潟市地域生活支援事業&amp;R&amp;16R６．４．１～版</oddHeader>
  </headerFooter>
  <rowBreaks count="2" manualBreakCount="2">
    <brk id="72" max="52" man="1"/>
    <brk id="109" max="4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U140"/>
  <sheetViews>
    <sheetView view="pageBreakPreview" zoomScale="85" zoomScaleNormal="75" zoomScaleSheetLayoutView="85" workbookViewId="0">
      <selection activeCell="AV2" sqref="AV2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3.625" style="10" customWidth="1"/>
    <col min="4" max="10" width="2.375" style="141" customWidth="1"/>
    <col min="11" max="12" width="2.375" style="10" customWidth="1"/>
    <col min="13" max="13" width="4.25" style="10" customWidth="1"/>
    <col min="14" max="16" width="2.375" style="10" customWidth="1"/>
    <col min="17" max="20" width="2.375" style="141" customWidth="1"/>
    <col min="21" max="22" width="2.375" style="142" customWidth="1"/>
    <col min="23" max="23" width="2.375" style="141" customWidth="1"/>
    <col min="24" max="25" width="2.375" style="142" customWidth="1"/>
    <col min="26" max="44" width="2.375" style="141" customWidth="1"/>
    <col min="45" max="46" width="8.625" style="141" customWidth="1"/>
    <col min="47" max="47" width="2.75" style="141" customWidth="1"/>
    <col min="48" max="16384" width="9" style="141"/>
  </cols>
  <sheetData>
    <row r="1" spans="1:47" ht="17.100000000000001" customHeight="1" x14ac:dyDescent="0.15">
      <c r="A1" s="1"/>
    </row>
    <row r="2" spans="1:47" ht="17.100000000000001" customHeight="1" x14ac:dyDescent="0.15">
      <c r="A2" s="1"/>
    </row>
    <row r="3" spans="1:47" ht="17.100000000000001" customHeight="1" x14ac:dyDescent="0.15">
      <c r="A3" s="1"/>
    </row>
    <row r="4" spans="1:47" ht="17.100000000000001" customHeight="1" x14ac:dyDescent="0.15">
      <c r="A4" s="1"/>
      <c r="B4" s="1" t="s">
        <v>932</v>
      </c>
    </row>
    <row r="5" spans="1:47" s="147" customFormat="1" ht="17.100000000000001" customHeight="1" x14ac:dyDescent="0.15">
      <c r="A5" s="2" t="s">
        <v>63</v>
      </c>
      <c r="B5" s="143"/>
      <c r="C5" s="11" t="s">
        <v>55</v>
      </c>
      <c r="D5" s="144"/>
      <c r="E5" s="140"/>
      <c r="F5" s="140"/>
      <c r="G5" s="140"/>
      <c r="H5" s="140"/>
      <c r="I5" s="140"/>
      <c r="J5" s="140"/>
      <c r="K5" s="16"/>
      <c r="L5" s="16"/>
      <c r="M5" s="16"/>
      <c r="N5" s="16"/>
      <c r="O5" s="16"/>
      <c r="P5" s="16"/>
      <c r="Q5" s="140"/>
      <c r="R5" s="140"/>
      <c r="S5" s="140"/>
      <c r="T5" s="12"/>
      <c r="U5" s="145"/>
      <c r="V5" s="145"/>
      <c r="W5" s="140"/>
      <c r="X5" s="146" t="s">
        <v>64</v>
      </c>
      <c r="Y5" s="145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3" t="s">
        <v>56</v>
      </c>
      <c r="AT5" s="3" t="s">
        <v>57</v>
      </c>
      <c r="AU5" s="116"/>
    </row>
    <row r="6" spans="1:47" s="147" customFormat="1" ht="17.100000000000001" customHeight="1" x14ac:dyDescent="0.15">
      <c r="A6" s="4" t="s">
        <v>58</v>
      </c>
      <c r="B6" s="5" t="s">
        <v>59</v>
      </c>
      <c r="C6" s="21"/>
      <c r="D6" s="119"/>
      <c r="E6" s="117"/>
      <c r="F6" s="117"/>
      <c r="G6" s="117"/>
      <c r="H6" s="117"/>
      <c r="I6" s="117"/>
      <c r="J6" s="117"/>
      <c r="K6" s="20"/>
      <c r="L6" s="20"/>
      <c r="M6" s="20"/>
      <c r="N6" s="20"/>
      <c r="O6" s="20"/>
      <c r="P6" s="20"/>
      <c r="Q6" s="117"/>
      <c r="R6" s="117"/>
      <c r="S6" s="117"/>
      <c r="T6" s="117"/>
      <c r="U6" s="148"/>
      <c r="V6" s="148"/>
      <c r="W6" s="117"/>
      <c r="X6" s="148"/>
      <c r="Y6" s="148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6" t="s">
        <v>60</v>
      </c>
      <c r="AT6" s="6" t="s">
        <v>61</v>
      </c>
      <c r="AU6" s="116"/>
    </row>
    <row r="7" spans="1:47" s="147" customFormat="1" ht="17.100000000000001" customHeight="1" x14ac:dyDescent="0.15">
      <c r="A7" s="7">
        <v>16</v>
      </c>
      <c r="B7" s="8">
        <v>8740</v>
      </c>
      <c r="C7" s="9" t="s">
        <v>1272</v>
      </c>
      <c r="D7" s="215" t="s">
        <v>1335</v>
      </c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15"/>
      <c r="P7" s="16"/>
      <c r="Q7" s="16"/>
      <c r="R7" s="16"/>
      <c r="S7" s="16"/>
      <c r="T7" s="28"/>
      <c r="U7" s="28"/>
      <c r="V7" s="140"/>
      <c r="W7" s="16"/>
      <c r="X7" s="44"/>
      <c r="Y7" s="45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26"/>
      <c r="AQ7" s="39"/>
      <c r="AR7" s="40"/>
      <c r="AS7" s="177">
        <f>ROUND(L9,0)</f>
        <v>35</v>
      </c>
      <c r="AT7" s="49" t="s">
        <v>1482</v>
      </c>
    </row>
    <row r="8" spans="1:47" s="147" customFormat="1" ht="17.100000000000001" customHeight="1" x14ac:dyDescent="0.15">
      <c r="A8" s="7">
        <v>16</v>
      </c>
      <c r="B8" s="8">
        <v>8741</v>
      </c>
      <c r="C8" s="9" t="s">
        <v>1273</v>
      </c>
      <c r="D8" s="242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118"/>
      <c r="P8" s="19"/>
      <c r="Q8" s="20"/>
      <c r="R8" s="20"/>
      <c r="S8" s="20"/>
      <c r="T8" s="31"/>
      <c r="U8" s="31"/>
      <c r="V8" s="117"/>
      <c r="W8" s="117"/>
      <c r="X8" s="117"/>
      <c r="Y8" s="122"/>
      <c r="Z8" s="43" t="s">
        <v>1483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2" t="s">
        <v>1484</v>
      </c>
      <c r="AQ8" s="222">
        <v>1</v>
      </c>
      <c r="AR8" s="223"/>
      <c r="AS8" s="177">
        <f>ROUND(L9*AQ8,0)</f>
        <v>35</v>
      </c>
      <c r="AT8" s="29"/>
    </row>
    <row r="9" spans="1:47" s="147" customFormat="1" ht="17.100000000000001" customHeight="1" x14ac:dyDescent="0.15">
      <c r="A9" s="7">
        <v>16</v>
      </c>
      <c r="B9" s="8">
        <v>8742</v>
      </c>
      <c r="C9" s="9" t="s">
        <v>1274</v>
      </c>
      <c r="D9" s="55"/>
      <c r="E9" s="56"/>
      <c r="F9" s="56"/>
      <c r="G9" s="126"/>
      <c r="H9" s="127"/>
      <c r="I9" s="127"/>
      <c r="J9" s="127"/>
      <c r="K9" s="127"/>
      <c r="L9" s="221">
        <v>35</v>
      </c>
      <c r="M9" s="221"/>
      <c r="N9" s="14" t="s">
        <v>62</v>
      </c>
      <c r="O9" s="18"/>
      <c r="P9" s="115" t="s">
        <v>205</v>
      </c>
      <c r="Q9" s="91"/>
      <c r="R9" s="91"/>
      <c r="S9" s="91"/>
      <c r="T9" s="91"/>
      <c r="U9" s="91"/>
      <c r="V9" s="33"/>
      <c r="W9" s="24" t="s">
        <v>1484</v>
      </c>
      <c r="X9" s="219">
        <v>0.7</v>
      </c>
      <c r="Y9" s="220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26"/>
      <c r="AQ9" s="39"/>
      <c r="AR9" s="40"/>
      <c r="AS9" s="177">
        <f>ROUND(L9*X9,0)</f>
        <v>25</v>
      </c>
      <c r="AT9" s="29"/>
    </row>
    <row r="10" spans="1:47" s="147" customFormat="1" ht="17.100000000000001" customHeight="1" x14ac:dyDescent="0.15">
      <c r="A10" s="7">
        <v>16</v>
      </c>
      <c r="B10" s="8">
        <v>8743</v>
      </c>
      <c r="C10" s="9" t="s">
        <v>721</v>
      </c>
      <c r="D10" s="215" t="s">
        <v>1942</v>
      </c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15"/>
      <c r="P10" s="16"/>
      <c r="Q10" s="16"/>
      <c r="R10" s="16"/>
      <c r="S10" s="16"/>
      <c r="T10" s="28"/>
      <c r="U10" s="28"/>
      <c r="V10" s="140"/>
      <c r="W10" s="16"/>
      <c r="X10" s="44"/>
      <c r="Y10" s="45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26"/>
      <c r="AQ10" s="39"/>
      <c r="AR10" s="40"/>
      <c r="AS10" s="177">
        <f>ROUND(L12,0)</f>
        <v>70</v>
      </c>
      <c r="AT10" s="29"/>
    </row>
    <row r="11" spans="1:47" s="147" customFormat="1" ht="17.100000000000001" customHeight="1" x14ac:dyDescent="0.15">
      <c r="A11" s="7">
        <v>16</v>
      </c>
      <c r="B11" s="8">
        <v>8744</v>
      </c>
      <c r="C11" s="9" t="s">
        <v>722</v>
      </c>
      <c r="D11" s="242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118"/>
      <c r="P11" s="19"/>
      <c r="Q11" s="20"/>
      <c r="R11" s="20"/>
      <c r="S11" s="20"/>
      <c r="T11" s="31"/>
      <c r="U11" s="31"/>
      <c r="V11" s="117"/>
      <c r="W11" s="117"/>
      <c r="X11" s="117"/>
      <c r="Y11" s="122"/>
      <c r="Z11" s="43" t="s">
        <v>1483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2" t="s">
        <v>1484</v>
      </c>
      <c r="AQ11" s="222">
        <v>1</v>
      </c>
      <c r="AR11" s="223"/>
      <c r="AS11" s="177">
        <f>ROUND(L12*AQ11,0)</f>
        <v>70</v>
      </c>
      <c r="AT11" s="29"/>
    </row>
    <row r="12" spans="1:47" s="147" customFormat="1" ht="17.100000000000001" customHeight="1" x14ac:dyDescent="0.15">
      <c r="A12" s="7">
        <v>16</v>
      </c>
      <c r="B12" s="8">
        <v>8745</v>
      </c>
      <c r="C12" s="9" t="s">
        <v>8</v>
      </c>
      <c r="D12" s="55"/>
      <c r="E12" s="56"/>
      <c r="F12" s="56"/>
      <c r="G12" s="126"/>
      <c r="H12" s="127"/>
      <c r="I12" s="127"/>
      <c r="J12" s="127"/>
      <c r="K12" s="127"/>
      <c r="L12" s="221">
        <f>L9*2</f>
        <v>70</v>
      </c>
      <c r="M12" s="221"/>
      <c r="N12" s="14" t="s">
        <v>62</v>
      </c>
      <c r="O12" s="18"/>
      <c r="P12" s="115" t="s">
        <v>205</v>
      </c>
      <c r="Q12" s="91"/>
      <c r="R12" s="91"/>
      <c r="S12" s="91"/>
      <c r="T12" s="91"/>
      <c r="U12" s="91"/>
      <c r="V12" s="33"/>
      <c r="W12" s="24" t="s">
        <v>1484</v>
      </c>
      <c r="X12" s="219">
        <v>0.7</v>
      </c>
      <c r="Y12" s="220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26"/>
      <c r="AQ12" s="39"/>
      <c r="AR12" s="40"/>
      <c r="AS12" s="177">
        <f>ROUND(L12*X12,0)</f>
        <v>49</v>
      </c>
      <c r="AT12" s="29"/>
    </row>
    <row r="13" spans="1:47" s="147" customFormat="1" ht="17.100000000000001" customHeight="1" x14ac:dyDescent="0.15">
      <c r="A13" s="7">
        <v>16</v>
      </c>
      <c r="B13" s="8">
        <v>8747</v>
      </c>
      <c r="C13" s="9" t="s">
        <v>1275</v>
      </c>
      <c r="D13" s="215" t="s">
        <v>1943</v>
      </c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15"/>
      <c r="P13" s="16"/>
      <c r="Q13" s="16"/>
      <c r="R13" s="16"/>
      <c r="S13" s="16"/>
      <c r="T13" s="28"/>
      <c r="U13" s="28"/>
      <c r="V13" s="140"/>
      <c r="W13" s="16"/>
      <c r="X13" s="44"/>
      <c r="Y13" s="45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26"/>
      <c r="AQ13" s="39"/>
      <c r="AR13" s="40"/>
      <c r="AS13" s="177">
        <f>ROUND(L15,0)</f>
        <v>105</v>
      </c>
      <c r="AT13" s="29"/>
    </row>
    <row r="14" spans="1:47" s="147" customFormat="1" ht="17.100000000000001" customHeight="1" x14ac:dyDescent="0.15">
      <c r="A14" s="7">
        <v>16</v>
      </c>
      <c r="B14" s="8">
        <v>8748</v>
      </c>
      <c r="C14" s="9" t="s">
        <v>1276</v>
      </c>
      <c r="D14" s="242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118"/>
      <c r="P14" s="19"/>
      <c r="Q14" s="20"/>
      <c r="R14" s="20"/>
      <c r="S14" s="20"/>
      <c r="T14" s="31"/>
      <c r="U14" s="31"/>
      <c r="V14" s="117"/>
      <c r="W14" s="117"/>
      <c r="X14" s="117"/>
      <c r="Y14" s="122"/>
      <c r="Z14" s="43" t="s">
        <v>1483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2" t="s">
        <v>1484</v>
      </c>
      <c r="AQ14" s="222">
        <v>1</v>
      </c>
      <c r="AR14" s="223"/>
      <c r="AS14" s="177">
        <f>ROUND(L15*AQ14,0)</f>
        <v>105</v>
      </c>
      <c r="AT14" s="29"/>
    </row>
    <row r="15" spans="1:47" s="147" customFormat="1" ht="17.100000000000001" customHeight="1" x14ac:dyDescent="0.15">
      <c r="A15" s="7">
        <v>16</v>
      </c>
      <c r="B15" s="8">
        <v>8749</v>
      </c>
      <c r="C15" s="9" t="s">
        <v>1277</v>
      </c>
      <c r="D15" s="55"/>
      <c r="E15" s="56"/>
      <c r="F15" s="56"/>
      <c r="G15" s="126"/>
      <c r="H15" s="127"/>
      <c r="I15" s="127"/>
      <c r="J15" s="127"/>
      <c r="K15" s="127"/>
      <c r="L15" s="221">
        <f>L9*3</f>
        <v>105</v>
      </c>
      <c r="M15" s="221"/>
      <c r="N15" s="14" t="s">
        <v>62</v>
      </c>
      <c r="O15" s="18"/>
      <c r="P15" s="115" t="s">
        <v>205</v>
      </c>
      <c r="Q15" s="91"/>
      <c r="R15" s="91"/>
      <c r="S15" s="91"/>
      <c r="T15" s="91"/>
      <c r="U15" s="91"/>
      <c r="V15" s="33"/>
      <c r="W15" s="24" t="s">
        <v>1484</v>
      </c>
      <c r="X15" s="219">
        <v>0.7</v>
      </c>
      <c r="Y15" s="220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26"/>
      <c r="AQ15" s="39"/>
      <c r="AR15" s="40"/>
      <c r="AS15" s="177">
        <f>ROUND(L15*X15,0)</f>
        <v>74</v>
      </c>
      <c r="AT15" s="29"/>
    </row>
    <row r="16" spans="1:47" s="147" customFormat="1" ht="17.100000000000001" customHeight="1" x14ac:dyDescent="0.15">
      <c r="A16" s="7">
        <v>16</v>
      </c>
      <c r="B16" s="8">
        <v>8750</v>
      </c>
      <c r="C16" s="9" t="s">
        <v>723</v>
      </c>
      <c r="D16" s="215" t="s">
        <v>1944</v>
      </c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15"/>
      <c r="P16" s="16"/>
      <c r="Q16" s="16"/>
      <c r="R16" s="16"/>
      <c r="S16" s="16"/>
      <c r="T16" s="28"/>
      <c r="U16" s="28"/>
      <c r="V16" s="140"/>
      <c r="W16" s="16"/>
      <c r="X16" s="44"/>
      <c r="Y16" s="45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26"/>
      <c r="AQ16" s="39"/>
      <c r="AR16" s="40"/>
      <c r="AS16" s="177">
        <f>ROUND(L18,0)</f>
        <v>140</v>
      </c>
      <c r="AT16" s="29"/>
    </row>
    <row r="17" spans="1:46" s="147" customFormat="1" ht="17.100000000000001" customHeight="1" x14ac:dyDescent="0.15">
      <c r="A17" s="7">
        <v>16</v>
      </c>
      <c r="B17" s="8">
        <v>8751</v>
      </c>
      <c r="C17" s="9" t="s">
        <v>724</v>
      </c>
      <c r="D17" s="242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118"/>
      <c r="P17" s="19"/>
      <c r="Q17" s="20"/>
      <c r="R17" s="20"/>
      <c r="S17" s="20"/>
      <c r="T17" s="31"/>
      <c r="U17" s="31"/>
      <c r="V17" s="117"/>
      <c r="W17" s="117"/>
      <c r="X17" s="117"/>
      <c r="Y17" s="122"/>
      <c r="Z17" s="43" t="s">
        <v>1483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2" t="s">
        <v>1484</v>
      </c>
      <c r="AQ17" s="222">
        <v>1</v>
      </c>
      <c r="AR17" s="223"/>
      <c r="AS17" s="177">
        <f>ROUND(L18*AQ17,0)</f>
        <v>140</v>
      </c>
      <c r="AT17" s="29"/>
    </row>
    <row r="18" spans="1:46" s="147" customFormat="1" ht="17.100000000000001" customHeight="1" x14ac:dyDescent="0.15">
      <c r="A18" s="7">
        <v>16</v>
      </c>
      <c r="B18" s="8">
        <v>8752</v>
      </c>
      <c r="C18" s="9" t="s">
        <v>9</v>
      </c>
      <c r="D18" s="55"/>
      <c r="E18" s="56"/>
      <c r="F18" s="56"/>
      <c r="G18" s="126"/>
      <c r="H18" s="127"/>
      <c r="I18" s="127"/>
      <c r="J18" s="127"/>
      <c r="K18" s="127"/>
      <c r="L18" s="221">
        <f>L9*4</f>
        <v>140</v>
      </c>
      <c r="M18" s="221"/>
      <c r="N18" s="14" t="s">
        <v>62</v>
      </c>
      <c r="O18" s="18"/>
      <c r="P18" s="115" t="s">
        <v>205</v>
      </c>
      <c r="Q18" s="91"/>
      <c r="R18" s="91"/>
      <c r="S18" s="91"/>
      <c r="T18" s="91"/>
      <c r="U18" s="91"/>
      <c r="V18" s="33"/>
      <c r="W18" s="24" t="s">
        <v>1484</v>
      </c>
      <c r="X18" s="219">
        <v>0.7</v>
      </c>
      <c r="Y18" s="220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26"/>
      <c r="AQ18" s="39"/>
      <c r="AR18" s="40"/>
      <c r="AS18" s="177">
        <f>ROUND(L18*X18,0)</f>
        <v>98</v>
      </c>
      <c r="AT18" s="29"/>
    </row>
    <row r="19" spans="1:46" s="147" customFormat="1" ht="17.100000000000001" customHeight="1" x14ac:dyDescent="0.15">
      <c r="A19" s="7">
        <v>16</v>
      </c>
      <c r="B19" s="8">
        <v>8754</v>
      </c>
      <c r="C19" s="9" t="s">
        <v>1278</v>
      </c>
      <c r="D19" s="215" t="s">
        <v>1945</v>
      </c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15"/>
      <c r="P19" s="16"/>
      <c r="Q19" s="16"/>
      <c r="R19" s="16"/>
      <c r="S19" s="16"/>
      <c r="T19" s="28"/>
      <c r="U19" s="28"/>
      <c r="V19" s="140"/>
      <c r="W19" s="16"/>
      <c r="X19" s="44"/>
      <c r="Y19" s="45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26"/>
      <c r="AQ19" s="39"/>
      <c r="AR19" s="40"/>
      <c r="AS19" s="177">
        <f>ROUND(L21,0)</f>
        <v>175</v>
      </c>
      <c r="AT19" s="29"/>
    </row>
    <row r="20" spans="1:46" s="147" customFormat="1" ht="17.100000000000001" customHeight="1" x14ac:dyDescent="0.15">
      <c r="A20" s="7">
        <v>16</v>
      </c>
      <c r="B20" s="8">
        <v>8755</v>
      </c>
      <c r="C20" s="9" t="s">
        <v>1279</v>
      </c>
      <c r="D20" s="242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118"/>
      <c r="P20" s="19"/>
      <c r="Q20" s="20"/>
      <c r="R20" s="20"/>
      <c r="S20" s="20"/>
      <c r="T20" s="31"/>
      <c r="U20" s="31"/>
      <c r="V20" s="117"/>
      <c r="W20" s="117"/>
      <c r="X20" s="117"/>
      <c r="Y20" s="122"/>
      <c r="Z20" s="43" t="s">
        <v>1483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2" t="s">
        <v>1484</v>
      </c>
      <c r="AQ20" s="222">
        <v>1</v>
      </c>
      <c r="AR20" s="223"/>
      <c r="AS20" s="177">
        <f>ROUND(L21*AQ20,0)</f>
        <v>175</v>
      </c>
      <c r="AT20" s="29"/>
    </row>
    <row r="21" spans="1:46" s="147" customFormat="1" ht="17.100000000000001" customHeight="1" x14ac:dyDescent="0.15">
      <c r="A21" s="7">
        <v>16</v>
      </c>
      <c r="B21" s="8">
        <v>8756</v>
      </c>
      <c r="C21" s="9" t="s">
        <v>1280</v>
      </c>
      <c r="D21" s="55"/>
      <c r="E21" s="56"/>
      <c r="F21" s="56"/>
      <c r="G21" s="126"/>
      <c r="H21" s="127"/>
      <c r="I21" s="127"/>
      <c r="J21" s="127"/>
      <c r="K21" s="127"/>
      <c r="L21" s="221">
        <f>L9*5</f>
        <v>175</v>
      </c>
      <c r="M21" s="221"/>
      <c r="N21" s="14" t="s">
        <v>62</v>
      </c>
      <c r="O21" s="18"/>
      <c r="P21" s="115" t="s">
        <v>205</v>
      </c>
      <c r="Q21" s="91"/>
      <c r="R21" s="91"/>
      <c r="S21" s="91"/>
      <c r="T21" s="91"/>
      <c r="U21" s="91"/>
      <c r="V21" s="33"/>
      <c r="W21" s="24" t="s">
        <v>1484</v>
      </c>
      <c r="X21" s="219">
        <v>0.7</v>
      </c>
      <c r="Y21" s="220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26"/>
      <c r="AQ21" s="39"/>
      <c r="AR21" s="40"/>
      <c r="AS21" s="177">
        <f>ROUND(L21*X21,0)</f>
        <v>123</v>
      </c>
      <c r="AT21" s="29"/>
    </row>
    <row r="22" spans="1:46" s="147" customFormat="1" ht="16.5" customHeight="1" x14ac:dyDescent="0.15">
      <c r="A22" s="7">
        <v>16</v>
      </c>
      <c r="B22" s="8">
        <v>8757</v>
      </c>
      <c r="C22" s="9" t="s">
        <v>725</v>
      </c>
      <c r="D22" s="215" t="s">
        <v>1946</v>
      </c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15"/>
      <c r="P22" s="16"/>
      <c r="Q22" s="16"/>
      <c r="R22" s="16"/>
      <c r="S22" s="16"/>
      <c r="T22" s="28"/>
      <c r="U22" s="28"/>
      <c r="V22" s="140"/>
      <c r="W22" s="16"/>
      <c r="X22" s="44"/>
      <c r="Y22" s="45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26"/>
      <c r="AQ22" s="39"/>
      <c r="AR22" s="40"/>
      <c r="AS22" s="177">
        <f>ROUND(L24,0)</f>
        <v>210</v>
      </c>
      <c r="AT22" s="29"/>
    </row>
    <row r="23" spans="1:46" s="147" customFormat="1" ht="17.100000000000001" customHeight="1" x14ac:dyDescent="0.15">
      <c r="A23" s="7">
        <v>16</v>
      </c>
      <c r="B23" s="8">
        <v>8758</v>
      </c>
      <c r="C23" s="9" t="s">
        <v>726</v>
      </c>
      <c r="D23" s="242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118"/>
      <c r="P23" s="19"/>
      <c r="Q23" s="20"/>
      <c r="R23" s="20"/>
      <c r="S23" s="20"/>
      <c r="T23" s="31"/>
      <c r="U23" s="31"/>
      <c r="V23" s="117"/>
      <c r="W23" s="117"/>
      <c r="X23" s="117"/>
      <c r="Y23" s="122"/>
      <c r="Z23" s="43" t="s">
        <v>1483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2" t="s">
        <v>1484</v>
      </c>
      <c r="AQ23" s="222">
        <v>1</v>
      </c>
      <c r="AR23" s="223"/>
      <c r="AS23" s="177">
        <f>ROUND(L24*AQ23,0)</f>
        <v>210</v>
      </c>
      <c r="AT23" s="29"/>
    </row>
    <row r="24" spans="1:46" s="147" customFormat="1" ht="16.5" customHeight="1" x14ac:dyDescent="0.15">
      <c r="A24" s="7">
        <v>16</v>
      </c>
      <c r="B24" s="8">
        <v>8759</v>
      </c>
      <c r="C24" s="9" t="s">
        <v>10</v>
      </c>
      <c r="D24" s="55"/>
      <c r="E24" s="56"/>
      <c r="F24" s="56"/>
      <c r="G24" s="126"/>
      <c r="H24" s="127"/>
      <c r="I24" s="127"/>
      <c r="J24" s="127"/>
      <c r="K24" s="127"/>
      <c r="L24" s="221">
        <f>L9*6</f>
        <v>210</v>
      </c>
      <c r="M24" s="221"/>
      <c r="N24" s="14" t="s">
        <v>62</v>
      </c>
      <c r="O24" s="18"/>
      <c r="P24" s="115" t="s">
        <v>205</v>
      </c>
      <c r="Q24" s="91"/>
      <c r="R24" s="91"/>
      <c r="S24" s="91"/>
      <c r="T24" s="91"/>
      <c r="U24" s="91"/>
      <c r="V24" s="33"/>
      <c r="W24" s="24" t="s">
        <v>1484</v>
      </c>
      <c r="X24" s="219">
        <v>0.7</v>
      </c>
      <c r="Y24" s="220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26"/>
      <c r="AQ24" s="39"/>
      <c r="AR24" s="40"/>
      <c r="AS24" s="177">
        <f>ROUND(L24*X24,0)</f>
        <v>147</v>
      </c>
      <c r="AT24" s="29"/>
    </row>
    <row r="25" spans="1:46" s="147" customFormat="1" ht="16.5" customHeight="1" x14ac:dyDescent="0.15">
      <c r="A25" s="7">
        <v>16</v>
      </c>
      <c r="B25" s="8">
        <v>8761</v>
      </c>
      <c r="C25" s="9" t="s">
        <v>1281</v>
      </c>
      <c r="D25" s="215" t="s">
        <v>1947</v>
      </c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15"/>
      <c r="P25" s="16"/>
      <c r="Q25" s="16"/>
      <c r="R25" s="16"/>
      <c r="S25" s="16"/>
      <c r="T25" s="28"/>
      <c r="U25" s="28"/>
      <c r="V25" s="140"/>
      <c r="W25" s="16"/>
      <c r="X25" s="44"/>
      <c r="Y25" s="45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26"/>
      <c r="AQ25" s="39"/>
      <c r="AR25" s="40"/>
      <c r="AS25" s="177">
        <f>ROUND(L27,0)</f>
        <v>245</v>
      </c>
      <c r="AT25" s="29"/>
    </row>
    <row r="26" spans="1:46" s="147" customFormat="1" ht="17.100000000000001" customHeight="1" x14ac:dyDescent="0.15">
      <c r="A26" s="7">
        <v>16</v>
      </c>
      <c r="B26" s="8">
        <v>8762</v>
      </c>
      <c r="C26" s="9" t="s">
        <v>1282</v>
      </c>
      <c r="D26" s="242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118"/>
      <c r="P26" s="19"/>
      <c r="Q26" s="20"/>
      <c r="R26" s="20"/>
      <c r="S26" s="20"/>
      <c r="T26" s="31"/>
      <c r="U26" s="31"/>
      <c r="V26" s="117"/>
      <c r="W26" s="117"/>
      <c r="X26" s="117"/>
      <c r="Y26" s="122"/>
      <c r="Z26" s="43" t="s">
        <v>1483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2" t="s">
        <v>1484</v>
      </c>
      <c r="AQ26" s="222">
        <v>1</v>
      </c>
      <c r="AR26" s="223"/>
      <c r="AS26" s="177">
        <f>ROUND(L27*AQ26,0)</f>
        <v>245</v>
      </c>
      <c r="AT26" s="29"/>
    </row>
    <row r="27" spans="1:46" s="147" customFormat="1" ht="16.5" customHeight="1" x14ac:dyDescent="0.15">
      <c r="A27" s="7">
        <v>16</v>
      </c>
      <c r="B27" s="8">
        <v>8763</v>
      </c>
      <c r="C27" s="9" t="s">
        <v>1283</v>
      </c>
      <c r="D27" s="55"/>
      <c r="E27" s="56"/>
      <c r="F27" s="56"/>
      <c r="G27" s="126"/>
      <c r="H27" s="127"/>
      <c r="I27" s="127"/>
      <c r="J27" s="127"/>
      <c r="K27" s="127"/>
      <c r="L27" s="221">
        <f>L9*7</f>
        <v>245</v>
      </c>
      <c r="M27" s="221"/>
      <c r="N27" s="14" t="s">
        <v>62</v>
      </c>
      <c r="O27" s="18"/>
      <c r="P27" s="115" t="s">
        <v>205</v>
      </c>
      <c r="Q27" s="91"/>
      <c r="R27" s="91"/>
      <c r="S27" s="91"/>
      <c r="T27" s="91"/>
      <c r="U27" s="91"/>
      <c r="V27" s="33"/>
      <c r="W27" s="24" t="s">
        <v>1484</v>
      </c>
      <c r="X27" s="219">
        <v>0.7</v>
      </c>
      <c r="Y27" s="220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26"/>
      <c r="AQ27" s="39"/>
      <c r="AR27" s="40"/>
      <c r="AS27" s="177">
        <f>ROUND(L27*X27,0)</f>
        <v>172</v>
      </c>
      <c r="AT27" s="29"/>
    </row>
    <row r="28" spans="1:46" s="147" customFormat="1" ht="17.100000000000001" customHeight="1" x14ac:dyDescent="0.15">
      <c r="A28" s="7">
        <v>16</v>
      </c>
      <c r="B28" s="8">
        <v>8764</v>
      </c>
      <c r="C28" s="9" t="s">
        <v>727</v>
      </c>
      <c r="D28" s="215" t="s">
        <v>1948</v>
      </c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15"/>
      <c r="P28" s="16"/>
      <c r="Q28" s="16"/>
      <c r="R28" s="16"/>
      <c r="S28" s="16"/>
      <c r="T28" s="28"/>
      <c r="U28" s="28"/>
      <c r="V28" s="140"/>
      <c r="W28" s="16"/>
      <c r="X28" s="44"/>
      <c r="Y28" s="45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26"/>
      <c r="AQ28" s="39"/>
      <c r="AR28" s="40"/>
      <c r="AS28" s="177">
        <f>ROUND(L30,0)</f>
        <v>280</v>
      </c>
      <c r="AT28" s="29"/>
    </row>
    <row r="29" spans="1:46" s="147" customFormat="1" ht="17.100000000000001" customHeight="1" x14ac:dyDescent="0.15">
      <c r="A29" s="7">
        <v>16</v>
      </c>
      <c r="B29" s="8">
        <v>8765</v>
      </c>
      <c r="C29" s="9" t="s">
        <v>728</v>
      </c>
      <c r="D29" s="242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118"/>
      <c r="P29" s="19"/>
      <c r="Q29" s="20"/>
      <c r="R29" s="20"/>
      <c r="S29" s="20"/>
      <c r="T29" s="31"/>
      <c r="U29" s="31"/>
      <c r="V29" s="117"/>
      <c r="W29" s="117"/>
      <c r="X29" s="117"/>
      <c r="Y29" s="122"/>
      <c r="Z29" s="43" t="s">
        <v>1483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2" t="s">
        <v>1484</v>
      </c>
      <c r="AQ29" s="222">
        <v>1</v>
      </c>
      <c r="AR29" s="223"/>
      <c r="AS29" s="177">
        <f>ROUND(L30*AQ29,0)</f>
        <v>280</v>
      </c>
      <c r="AT29" s="29"/>
    </row>
    <row r="30" spans="1:46" s="147" customFormat="1" ht="17.100000000000001" customHeight="1" x14ac:dyDescent="0.15">
      <c r="A30" s="7">
        <v>16</v>
      </c>
      <c r="B30" s="8">
        <v>8766</v>
      </c>
      <c r="C30" s="9" t="s">
        <v>11</v>
      </c>
      <c r="D30" s="55"/>
      <c r="E30" s="56"/>
      <c r="F30" s="56"/>
      <c r="G30" s="126"/>
      <c r="H30" s="127"/>
      <c r="I30" s="127"/>
      <c r="J30" s="127"/>
      <c r="K30" s="127"/>
      <c r="L30" s="221">
        <f>L9*8</f>
        <v>280</v>
      </c>
      <c r="M30" s="221"/>
      <c r="N30" s="14" t="s">
        <v>62</v>
      </c>
      <c r="O30" s="18"/>
      <c r="P30" s="115" t="s">
        <v>205</v>
      </c>
      <c r="Q30" s="91"/>
      <c r="R30" s="91"/>
      <c r="S30" s="91"/>
      <c r="T30" s="91"/>
      <c r="U30" s="91"/>
      <c r="V30" s="33"/>
      <c r="W30" s="24" t="s">
        <v>1484</v>
      </c>
      <c r="X30" s="219">
        <v>0.7</v>
      </c>
      <c r="Y30" s="220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26"/>
      <c r="AQ30" s="39"/>
      <c r="AR30" s="40"/>
      <c r="AS30" s="177">
        <f>ROUND(L30*X30,0)</f>
        <v>196</v>
      </c>
      <c r="AT30" s="29"/>
    </row>
    <row r="31" spans="1:46" s="147" customFormat="1" ht="17.100000000000001" customHeight="1" x14ac:dyDescent="0.15">
      <c r="A31" s="7">
        <v>16</v>
      </c>
      <c r="B31" s="8">
        <v>8768</v>
      </c>
      <c r="C31" s="9" t="s">
        <v>1284</v>
      </c>
      <c r="D31" s="215" t="s">
        <v>1949</v>
      </c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15"/>
      <c r="P31" s="16"/>
      <c r="Q31" s="16"/>
      <c r="R31" s="16"/>
      <c r="S31" s="16"/>
      <c r="T31" s="28"/>
      <c r="U31" s="28"/>
      <c r="V31" s="140"/>
      <c r="W31" s="16"/>
      <c r="X31" s="44"/>
      <c r="Y31" s="45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26"/>
      <c r="AQ31" s="39"/>
      <c r="AR31" s="40"/>
      <c r="AS31" s="177">
        <f>ROUND(L33,0)</f>
        <v>315</v>
      </c>
      <c r="AT31" s="29"/>
    </row>
    <row r="32" spans="1:46" s="147" customFormat="1" ht="17.100000000000001" customHeight="1" x14ac:dyDescent="0.15">
      <c r="A32" s="7">
        <v>16</v>
      </c>
      <c r="B32" s="8">
        <v>8769</v>
      </c>
      <c r="C32" s="9" t="s">
        <v>1285</v>
      </c>
      <c r="D32" s="242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118"/>
      <c r="P32" s="19"/>
      <c r="Q32" s="20"/>
      <c r="R32" s="20"/>
      <c r="S32" s="20"/>
      <c r="T32" s="31"/>
      <c r="U32" s="31"/>
      <c r="V32" s="117"/>
      <c r="W32" s="117"/>
      <c r="X32" s="117"/>
      <c r="Y32" s="122"/>
      <c r="Z32" s="43" t="s">
        <v>1521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2" t="s">
        <v>1522</v>
      </c>
      <c r="AQ32" s="222">
        <v>1</v>
      </c>
      <c r="AR32" s="223"/>
      <c r="AS32" s="177">
        <f>ROUND(L33*AQ32,0)</f>
        <v>315</v>
      </c>
      <c r="AT32" s="29"/>
    </row>
    <row r="33" spans="1:46" s="147" customFormat="1" ht="17.100000000000001" customHeight="1" x14ac:dyDescent="0.15">
      <c r="A33" s="7">
        <v>16</v>
      </c>
      <c r="B33" s="8">
        <v>8770</v>
      </c>
      <c r="C33" s="9" t="s">
        <v>1286</v>
      </c>
      <c r="D33" s="55"/>
      <c r="E33" s="56"/>
      <c r="F33" s="56"/>
      <c r="G33" s="126"/>
      <c r="H33" s="127"/>
      <c r="I33" s="127"/>
      <c r="J33" s="127"/>
      <c r="K33" s="127"/>
      <c r="L33" s="221">
        <f>L9*9</f>
        <v>315</v>
      </c>
      <c r="M33" s="221"/>
      <c r="N33" s="14" t="s">
        <v>62</v>
      </c>
      <c r="O33" s="18"/>
      <c r="P33" s="115" t="s">
        <v>205</v>
      </c>
      <c r="Q33" s="91"/>
      <c r="R33" s="91"/>
      <c r="S33" s="91"/>
      <c r="T33" s="91"/>
      <c r="U33" s="91"/>
      <c r="V33" s="33"/>
      <c r="W33" s="24" t="s">
        <v>1522</v>
      </c>
      <c r="X33" s="219">
        <v>0.7</v>
      </c>
      <c r="Y33" s="220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26"/>
      <c r="AQ33" s="39"/>
      <c r="AR33" s="40"/>
      <c r="AS33" s="177">
        <f>ROUND(L33*X33,0)</f>
        <v>221</v>
      </c>
      <c r="AT33" s="29"/>
    </row>
    <row r="34" spans="1:46" s="147" customFormat="1" ht="17.100000000000001" customHeight="1" x14ac:dyDescent="0.15">
      <c r="A34" s="7">
        <v>16</v>
      </c>
      <c r="B34" s="8">
        <v>8771</v>
      </c>
      <c r="C34" s="9" t="s">
        <v>729</v>
      </c>
      <c r="D34" s="215" t="s">
        <v>1950</v>
      </c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15"/>
      <c r="P34" s="16"/>
      <c r="Q34" s="16"/>
      <c r="R34" s="16"/>
      <c r="S34" s="16"/>
      <c r="T34" s="28"/>
      <c r="U34" s="28"/>
      <c r="V34" s="140"/>
      <c r="W34" s="16"/>
      <c r="X34" s="44"/>
      <c r="Y34" s="45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26"/>
      <c r="AQ34" s="39"/>
      <c r="AR34" s="40"/>
      <c r="AS34" s="177">
        <f>ROUND(L36,0)</f>
        <v>350</v>
      </c>
      <c r="AT34" s="29"/>
    </row>
    <row r="35" spans="1:46" s="147" customFormat="1" ht="17.100000000000001" customHeight="1" x14ac:dyDescent="0.15">
      <c r="A35" s="7">
        <v>16</v>
      </c>
      <c r="B35" s="8">
        <v>8772</v>
      </c>
      <c r="C35" s="9" t="s">
        <v>730</v>
      </c>
      <c r="D35" s="242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118"/>
      <c r="P35" s="19"/>
      <c r="Q35" s="20"/>
      <c r="R35" s="20"/>
      <c r="S35" s="20"/>
      <c r="T35" s="31"/>
      <c r="U35" s="31"/>
      <c r="V35" s="117"/>
      <c r="W35" s="117"/>
      <c r="X35" s="117"/>
      <c r="Y35" s="122"/>
      <c r="Z35" s="43" t="s">
        <v>1521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2" t="s">
        <v>1522</v>
      </c>
      <c r="AQ35" s="222">
        <v>1</v>
      </c>
      <c r="AR35" s="223"/>
      <c r="AS35" s="177">
        <f>ROUND(L36*AQ35,0)</f>
        <v>350</v>
      </c>
      <c r="AT35" s="29"/>
    </row>
    <row r="36" spans="1:46" s="147" customFormat="1" ht="17.100000000000001" customHeight="1" x14ac:dyDescent="0.15">
      <c r="A36" s="7">
        <v>16</v>
      </c>
      <c r="B36" s="8">
        <v>8773</v>
      </c>
      <c r="C36" s="9" t="s">
        <v>12</v>
      </c>
      <c r="D36" s="55"/>
      <c r="E36" s="56"/>
      <c r="F36" s="56"/>
      <c r="G36" s="126"/>
      <c r="H36" s="127"/>
      <c r="I36" s="127"/>
      <c r="J36" s="127"/>
      <c r="K36" s="127"/>
      <c r="L36" s="221">
        <f>L9*10</f>
        <v>350</v>
      </c>
      <c r="M36" s="221"/>
      <c r="N36" s="14" t="s">
        <v>62</v>
      </c>
      <c r="O36" s="18"/>
      <c r="P36" s="115" t="s">
        <v>205</v>
      </c>
      <c r="Q36" s="91"/>
      <c r="R36" s="91"/>
      <c r="S36" s="91"/>
      <c r="T36" s="91"/>
      <c r="U36" s="91"/>
      <c r="V36" s="33"/>
      <c r="W36" s="24" t="s">
        <v>1522</v>
      </c>
      <c r="X36" s="219">
        <v>0.7</v>
      </c>
      <c r="Y36" s="220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26"/>
      <c r="AQ36" s="39"/>
      <c r="AR36" s="40"/>
      <c r="AS36" s="177">
        <f>ROUND(L36*X36,0)</f>
        <v>245</v>
      </c>
      <c r="AT36" s="29"/>
    </row>
    <row r="37" spans="1:46" s="147" customFormat="1" ht="17.100000000000001" customHeight="1" x14ac:dyDescent="0.15">
      <c r="A37" s="7">
        <v>16</v>
      </c>
      <c r="B37" s="8">
        <v>8775</v>
      </c>
      <c r="C37" s="9" t="s">
        <v>1287</v>
      </c>
      <c r="D37" s="215" t="s">
        <v>1951</v>
      </c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15"/>
      <c r="P37" s="16"/>
      <c r="Q37" s="16"/>
      <c r="R37" s="16"/>
      <c r="S37" s="16"/>
      <c r="T37" s="28"/>
      <c r="U37" s="28"/>
      <c r="V37" s="140"/>
      <c r="W37" s="16"/>
      <c r="X37" s="44"/>
      <c r="Y37" s="45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26"/>
      <c r="AQ37" s="39"/>
      <c r="AR37" s="40"/>
      <c r="AS37" s="177">
        <f>ROUND(L39,0)</f>
        <v>385</v>
      </c>
      <c r="AT37" s="29"/>
    </row>
    <row r="38" spans="1:46" s="147" customFormat="1" ht="17.100000000000001" customHeight="1" x14ac:dyDescent="0.15">
      <c r="A38" s="7">
        <v>16</v>
      </c>
      <c r="B38" s="8">
        <v>8776</v>
      </c>
      <c r="C38" s="9" t="s">
        <v>1288</v>
      </c>
      <c r="D38" s="242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118"/>
      <c r="P38" s="19"/>
      <c r="Q38" s="20"/>
      <c r="R38" s="20"/>
      <c r="S38" s="20"/>
      <c r="T38" s="31"/>
      <c r="U38" s="31"/>
      <c r="V38" s="117"/>
      <c r="W38" s="117"/>
      <c r="X38" s="117"/>
      <c r="Y38" s="122"/>
      <c r="Z38" s="43" t="s">
        <v>1521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2" t="s">
        <v>1522</v>
      </c>
      <c r="AQ38" s="222">
        <v>1</v>
      </c>
      <c r="AR38" s="223"/>
      <c r="AS38" s="177">
        <f>ROUND(L39*AQ38,0)</f>
        <v>385</v>
      </c>
      <c r="AT38" s="29"/>
    </row>
    <row r="39" spans="1:46" s="147" customFormat="1" ht="17.100000000000001" customHeight="1" x14ac:dyDescent="0.15">
      <c r="A39" s="7">
        <v>16</v>
      </c>
      <c r="B39" s="8">
        <v>8777</v>
      </c>
      <c r="C39" s="9" t="s">
        <v>1289</v>
      </c>
      <c r="D39" s="55"/>
      <c r="E39" s="56"/>
      <c r="F39" s="56"/>
      <c r="G39" s="126"/>
      <c r="H39" s="127"/>
      <c r="I39" s="127"/>
      <c r="J39" s="127"/>
      <c r="K39" s="127"/>
      <c r="L39" s="221">
        <f>L9*11</f>
        <v>385</v>
      </c>
      <c r="M39" s="221"/>
      <c r="N39" s="14" t="s">
        <v>62</v>
      </c>
      <c r="O39" s="18"/>
      <c r="P39" s="115" t="s">
        <v>205</v>
      </c>
      <c r="Q39" s="91"/>
      <c r="R39" s="91"/>
      <c r="S39" s="91"/>
      <c r="T39" s="91"/>
      <c r="U39" s="91"/>
      <c r="V39" s="33"/>
      <c r="W39" s="24" t="s">
        <v>1522</v>
      </c>
      <c r="X39" s="219">
        <v>0.7</v>
      </c>
      <c r="Y39" s="220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26"/>
      <c r="AQ39" s="39"/>
      <c r="AR39" s="40"/>
      <c r="AS39" s="177">
        <f>ROUND(L39*X39,0)</f>
        <v>270</v>
      </c>
      <c r="AT39" s="29"/>
    </row>
    <row r="40" spans="1:46" s="147" customFormat="1" ht="17.100000000000001" customHeight="1" x14ac:dyDescent="0.15">
      <c r="A40" s="7">
        <v>16</v>
      </c>
      <c r="B40" s="8">
        <v>8778</v>
      </c>
      <c r="C40" s="9" t="s">
        <v>731</v>
      </c>
      <c r="D40" s="215" t="s">
        <v>1542</v>
      </c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15"/>
      <c r="P40" s="16"/>
      <c r="Q40" s="16"/>
      <c r="R40" s="16"/>
      <c r="S40" s="16"/>
      <c r="T40" s="28"/>
      <c r="U40" s="28"/>
      <c r="V40" s="140"/>
      <c r="W40" s="16"/>
      <c r="X40" s="44"/>
      <c r="Y40" s="45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26"/>
      <c r="AQ40" s="39"/>
      <c r="AR40" s="40"/>
      <c r="AS40" s="177">
        <f>ROUND(L42,0)</f>
        <v>420</v>
      </c>
      <c r="AT40" s="29"/>
    </row>
    <row r="41" spans="1:46" s="147" customFormat="1" ht="17.100000000000001" customHeight="1" x14ac:dyDescent="0.15">
      <c r="A41" s="7">
        <v>16</v>
      </c>
      <c r="B41" s="8">
        <v>8779</v>
      </c>
      <c r="C41" s="9" t="s">
        <v>732</v>
      </c>
      <c r="D41" s="242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118"/>
      <c r="P41" s="19"/>
      <c r="Q41" s="20"/>
      <c r="R41" s="20"/>
      <c r="S41" s="20"/>
      <c r="T41" s="31"/>
      <c r="U41" s="31"/>
      <c r="V41" s="117"/>
      <c r="W41" s="117"/>
      <c r="X41" s="117"/>
      <c r="Y41" s="122"/>
      <c r="Z41" s="43" t="s">
        <v>1521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2" t="s">
        <v>1522</v>
      </c>
      <c r="AQ41" s="222">
        <v>1</v>
      </c>
      <c r="AR41" s="223"/>
      <c r="AS41" s="177">
        <f>ROUND(L42*AQ41,0)</f>
        <v>420</v>
      </c>
      <c r="AT41" s="29"/>
    </row>
    <row r="42" spans="1:46" s="147" customFormat="1" ht="17.100000000000001" customHeight="1" x14ac:dyDescent="0.15">
      <c r="A42" s="7">
        <v>16</v>
      </c>
      <c r="B42" s="8">
        <v>8780</v>
      </c>
      <c r="C42" s="9" t="s">
        <v>13</v>
      </c>
      <c r="D42" s="55"/>
      <c r="E42" s="56"/>
      <c r="F42" s="56"/>
      <c r="G42" s="126"/>
      <c r="H42" s="127"/>
      <c r="I42" s="127"/>
      <c r="J42" s="127"/>
      <c r="K42" s="127"/>
      <c r="L42" s="221">
        <f>L9*12</f>
        <v>420</v>
      </c>
      <c r="M42" s="221"/>
      <c r="N42" s="14" t="s">
        <v>62</v>
      </c>
      <c r="O42" s="18"/>
      <c r="P42" s="115" t="s">
        <v>205</v>
      </c>
      <c r="Q42" s="91"/>
      <c r="R42" s="91"/>
      <c r="S42" s="91"/>
      <c r="T42" s="91"/>
      <c r="U42" s="91"/>
      <c r="V42" s="33"/>
      <c r="W42" s="24" t="s">
        <v>1522</v>
      </c>
      <c r="X42" s="219">
        <v>0.7</v>
      </c>
      <c r="Y42" s="220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26"/>
      <c r="AQ42" s="39"/>
      <c r="AR42" s="40"/>
      <c r="AS42" s="177">
        <f>ROUND(L42*X42,0)</f>
        <v>294</v>
      </c>
      <c r="AT42" s="29"/>
    </row>
    <row r="43" spans="1:46" s="147" customFormat="1" ht="17.100000000000001" customHeight="1" x14ac:dyDescent="0.15">
      <c r="A43" s="7">
        <v>16</v>
      </c>
      <c r="B43" s="8">
        <v>8782</v>
      </c>
      <c r="C43" s="9" t="s">
        <v>1290</v>
      </c>
      <c r="D43" s="215" t="s">
        <v>1543</v>
      </c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15"/>
      <c r="P43" s="16"/>
      <c r="Q43" s="16"/>
      <c r="R43" s="16"/>
      <c r="S43" s="16"/>
      <c r="T43" s="28"/>
      <c r="U43" s="28"/>
      <c r="V43" s="140"/>
      <c r="W43" s="16"/>
      <c r="X43" s="44"/>
      <c r="Y43" s="45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26"/>
      <c r="AQ43" s="39"/>
      <c r="AR43" s="40"/>
      <c r="AS43" s="177">
        <f>ROUND(L45,0)</f>
        <v>455</v>
      </c>
      <c r="AT43" s="29"/>
    </row>
    <row r="44" spans="1:46" s="147" customFormat="1" ht="17.100000000000001" customHeight="1" x14ac:dyDescent="0.15">
      <c r="A44" s="7">
        <v>16</v>
      </c>
      <c r="B44" s="8">
        <v>8783</v>
      </c>
      <c r="C44" s="9" t="s">
        <v>1291</v>
      </c>
      <c r="D44" s="242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118"/>
      <c r="P44" s="19"/>
      <c r="Q44" s="20"/>
      <c r="R44" s="20"/>
      <c r="S44" s="20"/>
      <c r="T44" s="31"/>
      <c r="U44" s="31"/>
      <c r="V44" s="117"/>
      <c r="W44" s="117"/>
      <c r="X44" s="117"/>
      <c r="Y44" s="122"/>
      <c r="Z44" s="43" t="s">
        <v>1521</v>
      </c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2" t="s">
        <v>1522</v>
      </c>
      <c r="AQ44" s="222">
        <v>1</v>
      </c>
      <c r="AR44" s="223"/>
      <c r="AS44" s="177">
        <f>ROUND(L45*AQ44,0)</f>
        <v>455</v>
      </c>
      <c r="AT44" s="29"/>
    </row>
    <row r="45" spans="1:46" s="147" customFormat="1" ht="17.100000000000001" customHeight="1" x14ac:dyDescent="0.15">
      <c r="A45" s="7">
        <v>16</v>
      </c>
      <c r="B45" s="8">
        <v>8784</v>
      </c>
      <c r="C45" s="9" t="s">
        <v>1292</v>
      </c>
      <c r="D45" s="55"/>
      <c r="E45" s="56"/>
      <c r="F45" s="56"/>
      <c r="G45" s="126"/>
      <c r="H45" s="127"/>
      <c r="I45" s="127"/>
      <c r="J45" s="127"/>
      <c r="K45" s="127"/>
      <c r="L45" s="221">
        <f>L9*13</f>
        <v>455</v>
      </c>
      <c r="M45" s="221"/>
      <c r="N45" s="14" t="s">
        <v>62</v>
      </c>
      <c r="O45" s="18"/>
      <c r="P45" s="115" t="s">
        <v>205</v>
      </c>
      <c r="Q45" s="91"/>
      <c r="R45" s="91"/>
      <c r="S45" s="91"/>
      <c r="T45" s="91"/>
      <c r="U45" s="91"/>
      <c r="V45" s="33"/>
      <c r="W45" s="24" t="s">
        <v>1522</v>
      </c>
      <c r="X45" s="219">
        <v>0.7</v>
      </c>
      <c r="Y45" s="220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26"/>
      <c r="AQ45" s="39"/>
      <c r="AR45" s="40"/>
      <c r="AS45" s="177">
        <f>ROUND(L45*X45,0)</f>
        <v>319</v>
      </c>
      <c r="AT45" s="29"/>
    </row>
    <row r="46" spans="1:46" s="147" customFormat="1" ht="17.100000000000001" customHeight="1" x14ac:dyDescent="0.15">
      <c r="A46" s="7">
        <v>16</v>
      </c>
      <c r="B46" s="8">
        <v>8785</v>
      </c>
      <c r="C46" s="9" t="s">
        <v>733</v>
      </c>
      <c r="D46" s="215" t="s">
        <v>1952</v>
      </c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15"/>
      <c r="P46" s="16"/>
      <c r="Q46" s="16"/>
      <c r="R46" s="16"/>
      <c r="S46" s="16"/>
      <c r="T46" s="28"/>
      <c r="U46" s="28"/>
      <c r="V46" s="140"/>
      <c r="W46" s="16"/>
      <c r="X46" s="44"/>
      <c r="Y46" s="45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26"/>
      <c r="AQ46" s="39"/>
      <c r="AR46" s="40"/>
      <c r="AS46" s="177">
        <f>ROUND(L48,0)</f>
        <v>490</v>
      </c>
      <c r="AT46" s="29"/>
    </row>
    <row r="47" spans="1:46" s="147" customFormat="1" ht="17.100000000000001" customHeight="1" x14ac:dyDescent="0.15">
      <c r="A47" s="7">
        <v>16</v>
      </c>
      <c r="B47" s="8">
        <v>8786</v>
      </c>
      <c r="C47" s="9" t="s">
        <v>734</v>
      </c>
      <c r="D47" s="242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118"/>
      <c r="P47" s="19"/>
      <c r="Q47" s="20"/>
      <c r="R47" s="20"/>
      <c r="S47" s="20"/>
      <c r="T47" s="31"/>
      <c r="U47" s="31"/>
      <c r="V47" s="117"/>
      <c r="W47" s="117"/>
      <c r="X47" s="117"/>
      <c r="Y47" s="122"/>
      <c r="Z47" s="43" t="s">
        <v>1521</v>
      </c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2" t="s">
        <v>1522</v>
      </c>
      <c r="AQ47" s="222">
        <v>1</v>
      </c>
      <c r="AR47" s="223"/>
      <c r="AS47" s="177">
        <f>ROUND(L48*AQ47,0)</f>
        <v>490</v>
      </c>
      <c r="AT47" s="29"/>
    </row>
    <row r="48" spans="1:46" s="147" customFormat="1" ht="17.100000000000001" customHeight="1" x14ac:dyDescent="0.15">
      <c r="A48" s="7">
        <v>16</v>
      </c>
      <c r="B48" s="8">
        <v>8787</v>
      </c>
      <c r="C48" s="9" t="s">
        <v>14</v>
      </c>
      <c r="D48" s="55"/>
      <c r="E48" s="56"/>
      <c r="F48" s="56"/>
      <c r="G48" s="126"/>
      <c r="H48" s="127"/>
      <c r="I48" s="127"/>
      <c r="J48" s="127"/>
      <c r="K48" s="127"/>
      <c r="L48" s="221">
        <f>L9*14</f>
        <v>490</v>
      </c>
      <c r="M48" s="221"/>
      <c r="N48" s="14" t="s">
        <v>62</v>
      </c>
      <c r="O48" s="18"/>
      <c r="P48" s="115" t="s">
        <v>205</v>
      </c>
      <c r="Q48" s="91"/>
      <c r="R48" s="91"/>
      <c r="S48" s="91"/>
      <c r="T48" s="91"/>
      <c r="U48" s="91"/>
      <c r="V48" s="33"/>
      <c r="W48" s="24" t="s">
        <v>1522</v>
      </c>
      <c r="X48" s="219">
        <v>0.7</v>
      </c>
      <c r="Y48" s="220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26"/>
      <c r="AQ48" s="39"/>
      <c r="AR48" s="40"/>
      <c r="AS48" s="177">
        <f>ROUND(L48*X48,0)</f>
        <v>343</v>
      </c>
      <c r="AT48" s="29"/>
    </row>
    <row r="49" spans="1:46" s="147" customFormat="1" ht="17.100000000000001" customHeight="1" x14ac:dyDescent="0.15">
      <c r="A49" s="7">
        <v>16</v>
      </c>
      <c r="B49" s="8">
        <v>8789</v>
      </c>
      <c r="C49" s="9" t="s">
        <v>1293</v>
      </c>
      <c r="D49" s="215" t="s">
        <v>1953</v>
      </c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15"/>
      <c r="P49" s="16"/>
      <c r="Q49" s="16"/>
      <c r="R49" s="16"/>
      <c r="S49" s="16"/>
      <c r="T49" s="28"/>
      <c r="U49" s="28"/>
      <c r="V49" s="140"/>
      <c r="W49" s="16"/>
      <c r="X49" s="44"/>
      <c r="Y49" s="45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26"/>
      <c r="AQ49" s="39"/>
      <c r="AR49" s="40"/>
      <c r="AS49" s="177">
        <f>ROUND(L51,0)</f>
        <v>525</v>
      </c>
      <c r="AT49" s="29"/>
    </row>
    <row r="50" spans="1:46" s="147" customFormat="1" ht="17.100000000000001" customHeight="1" x14ac:dyDescent="0.15">
      <c r="A50" s="7">
        <v>16</v>
      </c>
      <c r="B50" s="8">
        <v>8790</v>
      </c>
      <c r="C50" s="9" t="s">
        <v>1294</v>
      </c>
      <c r="D50" s="242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118"/>
      <c r="P50" s="19"/>
      <c r="Q50" s="20"/>
      <c r="R50" s="20"/>
      <c r="S50" s="20"/>
      <c r="T50" s="31"/>
      <c r="U50" s="31"/>
      <c r="V50" s="117"/>
      <c r="W50" s="117"/>
      <c r="X50" s="117"/>
      <c r="Y50" s="122"/>
      <c r="Z50" s="43" t="s">
        <v>1521</v>
      </c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2" t="s">
        <v>1522</v>
      </c>
      <c r="AQ50" s="222">
        <v>1</v>
      </c>
      <c r="AR50" s="223"/>
      <c r="AS50" s="177">
        <f>ROUND(L51*AQ50,0)</f>
        <v>525</v>
      </c>
      <c r="AT50" s="29"/>
    </row>
    <row r="51" spans="1:46" s="147" customFormat="1" ht="17.100000000000001" customHeight="1" x14ac:dyDescent="0.15">
      <c r="A51" s="7">
        <v>16</v>
      </c>
      <c r="B51" s="8">
        <v>8791</v>
      </c>
      <c r="C51" s="9" t="s">
        <v>1295</v>
      </c>
      <c r="D51" s="55"/>
      <c r="E51" s="56"/>
      <c r="F51" s="56"/>
      <c r="G51" s="126"/>
      <c r="H51" s="127"/>
      <c r="I51" s="127"/>
      <c r="J51" s="127"/>
      <c r="K51" s="127"/>
      <c r="L51" s="221">
        <f>L9*15</f>
        <v>525</v>
      </c>
      <c r="M51" s="221"/>
      <c r="N51" s="14" t="s">
        <v>62</v>
      </c>
      <c r="O51" s="18"/>
      <c r="P51" s="115" t="s">
        <v>205</v>
      </c>
      <c r="Q51" s="91"/>
      <c r="R51" s="91"/>
      <c r="S51" s="91"/>
      <c r="T51" s="91"/>
      <c r="U51" s="91"/>
      <c r="V51" s="33"/>
      <c r="W51" s="24" t="s">
        <v>1522</v>
      </c>
      <c r="X51" s="219">
        <v>0.7</v>
      </c>
      <c r="Y51" s="220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26"/>
      <c r="AQ51" s="39"/>
      <c r="AR51" s="40"/>
      <c r="AS51" s="177">
        <f>ROUND(L51*X51,0)</f>
        <v>368</v>
      </c>
      <c r="AT51" s="29"/>
    </row>
    <row r="52" spans="1:46" s="147" customFormat="1" ht="17.100000000000001" customHeight="1" x14ac:dyDescent="0.15">
      <c r="A52" s="7">
        <v>16</v>
      </c>
      <c r="B52" s="8">
        <v>8792</v>
      </c>
      <c r="C52" s="9" t="s">
        <v>735</v>
      </c>
      <c r="D52" s="215" t="s">
        <v>1544</v>
      </c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15"/>
      <c r="P52" s="16"/>
      <c r="Q52" s="16"/>
      <c r="R52" s="16"/>
      <c r="S52" s="16"/>
      <c r="T52" s="28"/>
      <c r="U52" s="28"/>
      <c r="V52" s="140"/>
      <c r="W52" s="16"/>
      <c r="X52" s="44"/>
      <c r="Y52" s="45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26"/>
      <c r="AQ52" s="39"/>
      <c r="AR52" s="40"/>
      <c r="AS52" s="177">
        <f>ROUND(L54,0)</f>
        <v>560</v>
      </c>
      <c r="AT52" s="29"/>
    </row>
    <row r="53" spans="1:46" s="147" customFormat="1" ht="17.100000000000001" customHeight="1" x14ac:dyDescent="0.15">
      <c r="A53" s="7">
        <v>16</v>
      </c>
      <c r="B53" s="8">
        <v>8793</v>
      </c>
      <c r="C53" s="9" t="s">
        <v>736</v>
      </c>
      <c r="D53" s="242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118"/>
      <c r="P53" s="19"/>
      <c r="Q53" s="20"/>
      <c r="R53" s="20"/>
      <c r="S53" s="20"/>
      <c r="T53" s="31"/>
      <c r="U53" s="31"/>
      <c r="V53" s="117"/>
      <c r="W53" s="117"/>
      <c r="X53" s="117"/>
      <c r="Y53" s="122"/>
      <c r="Z53" s="43" t="s">
        <v>1521</v>
      </c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2" t="s">
        <v>1522</v>
      </c>
      <c r="AQ53" s="222">
        <v>1</v>
      </c>
      <c r="AR53" s="223"/>
      <c r="AS53" s="177">
        <f>ROUND(L54*AQ53,0)</f>
        <v>560</v>
      </c>
      <c r="AT53" s="29"/>
    </row>
    <row r="54" spans="1:46" s="147" customFormat="1" ht="17.100000000000001" customHeight="1" x14ac:dyDescent="0.15">
      <c r="A54" s="7">
        <v>16</v>
      </c>
      <c r="B54" s="8">
        <v>8794</v>
      </c>
      <c r="C54" s="9" t="s">
        <v>15</v>
      </c>
      <c r="D54" s="55"/>
      <c r="E54" s="56"/>
      <c r="F54" s="56"/>
      <c r="G54" s="126"/>
      <c r="H54" s="127"/>
      <c r="I54" s="127"/>
      <c r="J54" s="127"/>
      <c r="K54" s="127"/>
      <c r="L54" s="221">
        <f>L9*16</f>
        <v>560</v>
      </c>
      <c r="M54" s="221"/>
      <c r="N54" s="14" t="s">
        <v>62</v>
      </c>
      <c r="O54" s="18"/>
      <c r="P54" s="115" t="s">
        <v>205</v>
      </c>
      <c r="Q54" s="91"/>
      <c r="R54" s="91"/>
      <c r="S54" s="91"/>
      <c r="T54" s="91"/>
      <c r="U54" s="91"/>
      <c r="V54" s="33"/>
      <c r="W54" s="24" t="s">
        <v>1522</v>
      </c>
      <c r="X54" s="219">
        <v>0.7</v>
      </c>
      <c r="Y54" s="220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26"/>
      <c r="AQ54" s="39"/>
      <c r="AR54" s="40"/>
      <c r="AS54" s="177">
        <f>ROUND(L54*X54,0)</f>
        <v>392</v>
      </c>
      <c r="AT54" s="29"/>
    </row>
    <row r="55" spans="1:46" s="147" customFormat="1" ht="17.100000000000001" customHeight="1" x14ac:dyDescent="0.15">
      <c r="A55" s="7">
        <v>16</v>
      </c>
      <c r="B55" s="8">
        <v>8796</v>
      </c>
      <c r="C55" s="9" t="s">
        <v>1296</v>
      </c>
      <c r="D55" s="215" t="s">
        <v>1954</v>
      </c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15"/>
      <c r="P55" s="16"/>
      <c r="Q55" s="16"/>
      <c r="R55" s="16"/>
      <c r="S55" s="16"/>
      <c r="T55" s="28"/>
      <c r="U55" s="28"/>
      <c r="V55" s="140"/>
      <c r="W55" s="16"/>
      <c r="X55" s="44"/>
      <c r="Y55" s="45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26"/>
      <c r="AQ55" s="39"/>
      <c r="AR55" s="40"/>
      <c r="AS55" s="177">
        <f>ROUND(L57,0)</f>
        <v>595</v>
      </c>
      <c r="AT55" s="29"/>
    </row>
    <row r="56" spans="1:46" s="147" customFormat="1" ht="17.100000000000001" customHeight="1" x14ac:dyDescent="0.15">
      <c r="A56" s="7">
        <v>16</v>
      </c>
      <c r="B56" s="8">
        <v>8797</v>
      </c>
      <c r="C56" s="9" t="s">
        <v>1297</v>
      </c>
      <c r="D56" s="242"/>
      <c r="E56" s="243"/>
      <c r="F56" s="243"/>
      <c r="G56" s="243"/>
      <c r="H56" s="243"/>
      <c r="I56" s="243"/>
      <c r="J56" s="243"/>
      <c r="K56" s="243"/>
      <c r="L56" s="243"/>
      <c r="M56" s="243"/>
      <c r="N56" s="243"/>
      <c r="O56" s="118"/>
      <c r="P56" s="19"/>
      <c r="Q56" s="20"/>
      <c r="R56" s="20"/>
      <c r="S56" s="20"/>
      <c r="T56" s="31"/>
      <c r="U56" s="31"/>
      <c r="V56" s="117"/>
      <c r="W56" s="117"/>
      <c r="X56" s="117"/>
      <c r="Y56" s="122"/>
      <c r="Z56" s="43" t="s">
        <v>1521</v>
      </c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2" t="s">
        <v>1522</v>
      </c>
      <c r="AQ56" s="222">
        <v>1</v>
      </c>
      <c r="AR56" s="223"/>
      <c r="AS56" s="177">
        <f>ROUND(L57*AQ56,0)</f>
        <v>595</v>
      </c>
      <c r="AT56" s="29"/>
    </row>
    <row r="57" spans="1:46" s="147" customFormat="1" ht="17.100000000000001" customHeight="1" x14ac:dyDescent="0.15">
      <c r="A57" s="7">
        <v>16</v>
      </c>
      <c r="B57" s="8">
        <v>8798</v>
      </c>
      <c r="C57" s="9" t="s">
        <v>1298</v>
      </c>
      <c r="D57" s="55"/>
      <c r="E57" s="56"/>
      <c r="F57" s="56"/>
      <c r="G57" s="126"/>
      <c r="H57" s="127"/>
      <c r="I57" s="127"/>
      <c r="J57" s="127"/>
      <c r="K57" s="127"/>
      <c r="L57" s="221">
        <f>L9*17</f>
        <v>595</v>
      </c>
      <c r="M57" s="221"/>
      <c r="N57" s="14" t="s">
        <v>62</v>
      </c>
      <c r="O57" s="18"/>
      <c r="P57" s="115" t="s">
        <v>205</v>
      </c>
      <c r="Q57" s="91"/>
      <c r="R57" s="91"/>
      <c r="S57" s="91"/>
      <c r="T57" s="91"/>
      <c r="U57" s="91"/>
      <c r="V57" s="33"/>
      <c r="W57" s="24" t="s">
        <v>1522</v>
      </c>
      <c r="X57" s="219">
        <v>0.7</v>
      </c>
      <c r="Y57" s="220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26"/>
      <c r="AQ57" s="39"/>
      <c r="AR57" s="40"/>
      <c r="AS57" s="177">
        <f>ROUND(L57*X57,0)</f>
        <v>417</v>
      </c>
      <c r="AT57" s="29"/>
    </row>
    <row r="58" spans="1:46" s="147" customFormat="1" ht="17.100000000000001" customHeight="1" x14ac:dyDescent="0.15">
      <c r="A58" s="7">
        <v>16</v>
      </c>
      <c r="B58" s="8">
        <v>8799</v>
      </c>
      <c r="C58" s="9" t="s">
        <v>737</v>
      </c>
      <c r="D58" s="215" t="s">
        <v>1955</v>
      </c>
      <c r="E58" s="241"/>
      <c r="F58" s="241"/>
      <c r="G58" s="241"/>
      <c r="H58" s="241"/>
      <c r="I58" s="241"/>
      <c r="J58" s="241"/>
      <c r="K58" s="241"/>
      <c r="L58" s="241"/>
      <c r="M58" s="241"/>
      <c r="N58" s="241"/>
      <c r="O58" s="15"/>
      <c r="P58" s="16"/>
      <c r="Q58" s="16"/>
      <c r="R58" s="16"/>
      <c r="S58" s="16"/>
      <c r="T58" s="28"/>
      <c r="U58" s="28"/>
      <c r="V58" s="140"/>
      <c r="W58" s="16"/>
      <c r="X58" s="44"/>
      <c r="Y58" s="45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26"/>
      <c r="AQ58" s="39"/>
      <c r="AR58" s="40"/>
      <c r="AS58" s="177">
        <f>ROUND(L60,0)</f>
        <v>630</v>
      </c>
      <c r="AT58" s="29"/>
    </row>
    <row r="59" spans="1:46" s="147" customFormat="1" ht="17.100000000000001" customHeight="1" x14ac:dyDescent="0.15">
      <c r="A59" s="7">
        <v>16</v>
      </c>
      <c r="B59" s="8">
        <v>8800</v>
      </c>
      <c r="C59" s="9" t="s">
        <v>738</v>
      </c>
      <c r="D59" s="242"/>
      <c r="E59" s="243"/>
      <c r="F59" s="243"/>
      <c r="G59" s="243"/>
      <c r="H59" s="243"/>
      <c r="I59" s="243"/>
      <c r="J59" s="243"/>
      <c r="K59" s="243"/>
      <c r="L59" s="243"/>
      <c r="M59" s="243"/>
      <c r="N59" s="243"/>
      <c r="O59" s="118"/>
      <c r="P59" s="19"/>
      <c r="Q59" s="20"/>
      <c r="R59" s="20"/>
      <c r="S59" s="20"/>
      <c r="T59" s="31"/>
      <c r="U59" s="31"/>
      <c r="V59" s="117"/>
      <c r="W59" s="117"/>
      <c r="X59" s="117"/>
      <c r="Y59" s="122"/>
      <c r="Z59" s="43" t="s">
        <v>1521</v>
      </c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2" t="s">
        <v>1522</v>
      </c>
      <c r="AQ59" s="222">
        <v>1</v>
      </c>
      <c r="AR59" s="223"/>
      <c r="AS59" s="177">
        <f>ROUND(L60*AQ59,0)</f>
        <v>630</v>
      </c>
      <c r="AT59" s="29"/>
    </row>
    <row r="60" spans="1:46" s="147" customFormat="1" ht="17.100000000000001" customHeight="1" x14ac:dyDescent="0.15">
      <c r="A60" s="7">
        <v>16</v>
      </c>
      <c r="B60" s="8">
        <v>8801</v>
      </c>
      <c r="C60" s="9" t="s">
        <v>16</v>
      </c>
      <c r="D60" s="55"/>
      <c r="E60" s="56"/>
      <c r="F60" s="56"/>
      <c r="G60" s="126"/>
      <c r="H60" s="127"/>
      <c r="I60" s="127"/>
      <c r="J60" s="127"/>
      <c r="K60" s="127"/>
      <c r="L60" s="221">
        <f>L9*18</f>
        <v>630</v>
      </c>
      <c r="M60" s="221"/>
      <c r="N60" s="14" t="s">
        <v>62</v>
      </c>
      <c r="O60" s="18"/>
      <c r="P60" s="115" t="s">
        <v>205</v>
      </c>
      <c r="Q60" s="91"/>
      <c r="R60" s="91"/>
      <c r="S60" s="91"/>
      <c r="T60" s="91"/>
      <c r="U60" s="91"/>
      <c r="V60" s="33"/>
      <c r="W60" s="24" t="s">
        <v>1522</v>
      </c>
      <c r="X60" s="219">
        <v>0.7</v>
      </c>
      <c r="Y60" s="220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26"/>
      <c r="AQ60" s="39"/>
      <c r="AR60" s="40"/>
      <c r="AS60" s="177">
        <f>ROUND(L60*X60,0)</f>
        <v>441</v>
      </c>
      <c r="AT60" s="29"/>
    </row>
    <row r="61" spans="1:46" s="147" customFormat="1" ht="17.100000000000001" customHeight="1" x14ac:dyDescent="0.15">
      <c r="A61" s="7">
        <v>16</v>
      </c>
      <c r="B61" s="8">
        <v>8803</v>
      </c>
      <c r="C61" s="9" t="s">
        <v>1299</v>
      </c>
      <c r="D61" s="215" t="s">
        <v>1956</v>
      </c>
      <c r="E61" s="241"/>
      <c r="F61" s="241"/>
      <c r="G61" s="241"/>
      <c r="H61" s="241"/>
      <c r="I61" s="241"/>
      <c r="J61" s="241"/>
      <c r="K61" s="241"/>
      <c r="L61" s="241"/>
      <c r="M61" s="241"/>
      <c r="N61" s="241"/>
      <c r="O61" s="15"/>
      <c r="P61" s="16"/>
      <c r="Q61" s="16"/>
      <c r="R61" s="16"/>
      <c r="S61" s="16"/>
      <c r="T61" s="28"/>
      <c r="U61" s="28"/>
      <c r="V61" s="140"/>
      <c r="W61" s="16"/>
      <c r="X61" s="44"/>
      <c r="Y61" s="45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26"/>
      <c r="AQ61" s="39"/>
      <c r="AR61" s="40"/>
      <c r="AS61" s="177">
        <f>ROUND(L63,0)</f>
        <v>665</v>
      </c>
      <c r="AT61" s="29"/>
    </row>
    <row r="62" spans="1:46" s="147" customFormat="1" ht="17.100000000000001" customHeight="1" x14ac:dyDescent="0.15">
      <c r="A62" s="7">
        <v>16</v>
      </c>
      <c r="B62" s="8">
        <v>8804</v>
      </c>
      <c r="C62" s="9" t="s">
        <v>1300</v>
      </c>
      <c r="D62" s="242"/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118"/>
      <c r="P62" s="19"/>
      <c r="Q62" s="20"/>
      <c r="R62" s="20"/>
      <c r="S62" s="20"/>
      <c r="T62" s="31"/>
      <c r="U62" s="31"/>
      <c r="V62" s="117"/>
      <c r="W62" s="117"/>
      <c r="X62" s="117"/>
      <c r="Y62" s="122"/>
      <c r="Z62" s="43" t="s">
        <v>1521</v>
      </c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2" t="s">
        <v>1522</v>
      </c>
      <c r="AQ62" s="222">
        <v>1</v>
      </c>
      <c r="AR62" s="223"/>
      <c r="AS62" s="177">
        <f>ROUND(L63*AQ62,0)</f>
        <v>665</v>
      </c>
      <c r="AT62" s="29"/>
    </row>
    <row r="63" spans="1:46" s="147" customFormat="1" ht="17.100000000000001" customHeight="1" x14ac:dyDescent="0.15">
      <c r="A63" s="7">
        <v>16</v>
      </c>
      <c r="B63" s="8">
        <v>8805</v>
      </c>
      <c r="C63" s="9" t="s">
        <v>1301</v>
      </c>
      <c r="D63" s="55"/>
      <c r="E63" s="56"/>
      <c r="F63" s="56"/>
      <c r="G63" s="126"/>
      <c r="H63" s="127"/>
      <c r="I63" s="127"/>
      <c r="J63" s="127"/>
      <c r="K63" s="127"/>
      <c r="L63" s="221">
        <f>L9*19</f>
        <v>665</v>
      </c>
      <c r="M63" s="221"/>
      <c r="N63" s="14" t="s">
        <v>62</v>
      </c>
      <c r="O63" s="18"/>
      <c r="P63" s="115" t="s">
        <v>205</v>
      </c>
      <c r="Q63" s="91"/>
      <c r="R63" s="91"/>
      <c r="S63" s="91"/>
      <c r="T63" s="91"/>
      <c r="U63" s="91"/>
      <c r="V63" s="33"/>
      <c r="W63" s="24" t="s">
        <v>1522</v>
      </c>
      <c r="X63" s="219">
        <v>0.7</v>
      </c>
      <c r="Y63" s="220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26"/>
      <c r="AQ63" s="39"/>
      <c r="AR63" s="40"/>
      <c r="AS63" s="177">
        <f>ROUND(L63*X63,0)</f>
        <v>466</v>
      </c>
      <c r="AT63" s="29"/>
    </row>
    <row r="64" spans="1:46" s="147" customFormat="1" ht="17.100000000000001" customHeight="1" x14ac:dyDescent="0.15">
      <c r="A64" s="7">
        <v>16</v>
      </c>
      <c r="B64" s="8">
        <v>8806</v>
      </c>
      <c r="C64" s="9" t="s">
        <v>739</v>
      </c>
      <c r="D64" s="215" t="s">
        <v>1957</v>
      </c>
      <c r="E64" s="241"/>
      <c r="F64" s="241"/>
      <c r="G64" s="241"/>
      <c r="H64" s="241"/>
      <c r="I64" s="241"/>
      <c r="J64" s="241"/>
      <c r="K64" s="241"/>
      <c r="L64" s="241"/>
      <c r="M64" s="241"/>
      <c r="N64" s="241"/>
      <c r="O64" s="15"/>
      <c r="P64" s="16"/>
      <c r="Q64" s="16"/>
      <c r="R64" s="16"/>
      <c r="S64" s="16"/>
      <c r="T64" s="28"/>
      <c r="U64" s="28"/>
      <c r="V64" s="140"/>
      <c r="W64" s="16"/>
      <c r="X64" s="44"/>
      <c r="Y64" s="45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26"/>
      <c r="AQ64" s="39"/>
      <c r="AR64" s="40"/>
      <c r="AS64" s="177">
        <f>ROUND(L66,0)</f>
        <v>700</v>
      </c>
      <c r="AT64" s="29"/>
    </row>
    <row r="65" spans="1:46" s="147" customFormat="1" ht="17.100000000000001" customHeight="1" x14ac:dyDescent="0.15">
      <c r="A65" s="7">
        <v>16</v>
      </c>
      <c r="B65" s="8">
        <v>8807</v>
      </c>
      <c r="C65" s="9" t="s">
        <v>740</v>
      </c>
      <c r="D65" s="242"/>
      <c r="E65" s="243"/>
      <c r="F65" s="243"/>
      <c r="G65" s="243"/>
      <c r="H65" s="243"/>
      <c r="I65" s="243"/>
      <c r="J65" s="243"/>
      <c r="K65" s="243"/>
      <c r="L65" s="243"/>
      <c r="M65" s="243"/>
      <c r="N65" s="243"/>
      <c r="O65" s="118"/>
      <c r="P65" s="19"/>
      <c r="Q65" s="20"/>
      <c r="R65" s="20"/>
      <c r="S65" s="20"/>
      <c r="T65" s="31"/>
      <c r="U65" s="31"/>
      <c r="V65" s="117"/>
      <c r="W65" s="117"/>
      <c r="X65" s="117"/>
      <c r="Y65" s="122"/>
      <c r="Z65" s="43" t="s">
        <v>1521</v>
      </c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2" t="s">
        <v>1522</v>
      </c>
      <c r="AQ65" s="222">
        <v>1</v>
      </c>
      <c r="AR65" s="223"/>
      <c r="AS65" s="177">
        <f>ROUND(L66*AQ65,0)</f>
        <v>700</v>
      </c>
      <c r="AT65" s="29"/>
    </row>
    <row r="66" spans="1:46" s="147" customFormat="1" ht="17.100000000000001" customHeight="1" x14ac:dyDescent="0.15">
      <c r="A66" s="7">
        <v>16</v>
      </c>
      <c r="B66" s="8">
        <v>8808</v>
      </c>
      <c r="C66" s="9" t="s">
        <v>17</v>
      </c>
      <c r="D66" s="55"/>
      <c r="E66" s="56"/>
      <c r="F66" s="56"/>
      <c r="G66" s="126"/>
      <c r="H66" s="127"/>
      <c r="I66" s="127"/>
      <c r="J66" s="127"/>
      <c r="K66" s="127"/>
      <c r="L66" s="221">
        <f>L9*20</f>
        <v>700</v>
      </c>
      <c r="M66" s="221"/>
      <c r="N66" s="14" t="s">
        <v>62</v>
      </c>
      <c r="O66" s="18"/>
      <c r="P66" s="115" t="s">
        <v>205</v>
      </c>
      <c r="Q66" s="91"/>
      <c r="R66" s="91"/>
      <c r="S66" s="91"/>
      <c r="T66" s="91"/>
      <c r="U66" s="91"/>
      <c r="V66" s="33"/>
      <c r="W66" s="24" t="s">
        <v>1522</v>
      </c>
      <c r="X66" s="219">
        <v>0.7</v>
      </c>
      <c r="Y66" s="220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26"/>
      <c r="AQ66" s="39"/>
      <c r="AR66" s="40"/>
      <c r="AS66" s="177">
        <f>ROUND(L66*X66,0)</f>
        <v>490</v>
      </c>
      <c r="AT66" s="29"/>
    </row>
    <row r="67" spans="1:46" s="147" customFormat="1" ht="17.100000000000001" customHeight="1" x14ac:dyDescent="0.15">
      <c r="A67" s="7">
        <v>16</v>
      </c>
      <c r="B67" s="8">
        <v>8810</v>
      </c>
      <c r="C67" s="9" t="s">
        <v>1302</v>
      </c>
      <c r="D67" s="215" t="s">
        <v>1958</v>
      </c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15"/>
      <c r="P67" s="16"/>
      <c r="Q67" s="16"/>
      <c r="R67" s="16"/>
      <c r="S67" s="16"/>
      <c r="T67" s="28"/>
      <c r="U67" s="28"/>
      <c r="V67" s="140"/>
      <c r="W67" s="16"/>
      <c r="X67" s="44"/>
      <c r="Y67" s="45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26"/>
      <c r="AQ67" s="39"/>
      <c r="AR67" s="40"/>
      <c r="AS67" s="177">
        <f>ROUND(L69,0)</f>
        <v>735</v>
      </c>
      <c r="AT67" s="29"/>
    </row>
    <row r="68" spans="1:46" s="147" customFormat="1" ht="17.100000000000001" customHeight="1" x14ac:dyDescent="0.15">
      <c r="A68" s="7">
        <v>16</v>
      </c>
      <c r="B68" s="8">
        <v>8811</v>
      </c>
      <c r="C68" s="9" t="s">
        <v>1303</v>
      </c>
      <c r="D68" s="242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118"/>
      <c r="P68" s="19"/>
      <c r="Q68" s="20"/>
      <c r="R68" s="20"/>
      <c r="S68" s="20"/>
      <c r="T68" s="31"/>
      <c r="U68" s="31"/>
      <c r="V68" s="117"/>
      <c r="W68" s="117"/>
      <c r="X68" s="117"/>
      <c r="Y68" s="122"/>
      <c r="Z68" s="43" t="s">
        <v>1521</v>
      </c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2" t="s">
        <v>1522</v>
      </c>
      <c r="AQ68" s="222">
        <v>1</v>
      </c>
      <c r="AR68" s="223"/>
      <c r="AS68" s="177">
        <f>ROUND(L69*AQ68,0)</f>
        <v>735</v>
      </c>
      <c r="AT68" s="29"/>
    </row>
    <row r="69" spans="1:46" s="147" customFormat="1" ht="17.100000000000001" customHeight="1" x14ac:dyDescent="0.15">
      <c r="A69" s="7">
        <v>16</v>
      </c>
      <c r="B69" s="8">
        <v>8812</v>
      </c>
      <c r="C69" s="9" t="s">
        <v>1304</v>
      </c>
      <c r="D69" s="55"/>
      <c r="E69" s="56"/>
      <c r="F69" s="56"/>
      <c r="G69" s="126"/>
      <c r="H69" s="127"/>
      <c r="I69" s="127"/>
      <c r="J69" s="127"/>
      <c r="K69" s="127"/>
      <c r="L69" s="221">
        <f>L9*21</f>
        <v>735</v>
      </c>
      <c r="M69" s="221"/>
      <c r="N69" s="14" t="s">
        <v>62</v>
      </c>
      <c r="O69" s="18"/>
      <c r="P69" s="115" t="s">
        <v>205</v>
      </c>
      <c r="Q69" s="91"/>
      <c r="R69" s="91"/>
      <c r="S69" s="91"/>
      <c r="T69" s="91"/>
      <c r="U69" s="91"/>
      <c r="V69" s="33"/>
      <c r="W69" s="24" t="s">
        <v>1522</v>
      </c>
      <c r="X69" s="219">
        <v>0.7</v>
      </c>
      <c r="Y69" s="220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26"/>
      <c r="AQ69" s="39"/>
      <c r="AR69" s="40"/>
      <c r="AS69" s="177">
        <f>ROUND(L69*X69,0)</f>
        <v>515</v>
      </c>
      <c r="AT69" s="29"/>
    </row>
    <row r="70" spans="1:46" s="147" customFormat="1" ht="17.100000000000001" customHeight="1" x14ac:dyDescent="0.15">
      <c r="A70" s="7">
        <v>16</v>
      </c>
      <c r="B70" s="8">
        <v>8813</v>
      </c>
      <c r="C70" s="9" t="s">
        <v>741</v>
      </c>
      <c r="D70" s="215" t="s">
        <v>1959</v>
      </c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15"/>
      <c r="P70" s="16"/>
      <c r="Q70" s="16"/>
      <c r="R70" s="16"/>
      <c r="S70" s="16"/>
      <c r="T70" s="28"/>
      <c r="U70" s="28"/>
      <c r="V70" s="140"/>
      <c r="W70" s="16"/>
      <c r="X70" s="44"/>
      <c r="Y70" s="45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26"/>
      <c r="AQ70" s="39"/>
      <c r="AR70" s="40"/>
      <c r="AS70" s="177">
        <f>ROUND(L72,0)</f>
        <v>770</v>
      </c>
      <c r="AT70" s="29"/>
    </row>
    <row r="71" spans="1:46" s="147" customFormat="1" ht="17.100000000000001" customHeight="1" x14ac:dyDescent="0.15">
      <c r="A71" s="7">
        <v>16</v>
      </c>
      <c r="B71" s="8">
        <v>8814</v>
      </c>
      <c r="C71" s="9" t="s">
        <v>742</v>
      </c>
      <c r="D71" s="242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118"/>
      <c r="P71" s="19"/>
      <c r="Q71" s="20"/>
      <c r="R71" s="20"/>
      <c r="S71" s="20"/>
      <c r="T71" s="31"/>
      <c r="U71" s="31"/>
      <c r="V71" s="117"/>
      <c r="W71" s="117"/>
      <c r="X71" s="117"/>
      <c r="Y71" s="122"/>
      <c r="Z71" s="43" t="s">
        <v>1521</v>
      </c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2" t="s">
        <v>1522</v>
      </c>
      <c r="AQ71" s="222">
        <v>1</v>
      </c>
      <c r="AR71" s="223"/>
      <c r="AS71" s="177">
        <f>ROUND(L72*AQ71,0)</f>
        <v>770</v>
      </c>
      <c r="AT71" s="29"/>
    </row>
    <row r="72" spans="1:46" s="147" customFormat="1" ht="17.100000000000001" customHeight="1" x14ac:dyDescent="0.15">
      <c r="A72" s="7">
        <v>16</v>
      </c>
      <c r="B72" s="8">
        <v>8815</v>
      </c>
      <c r="C72" s="9" t="s">
        <v>18</v>
      </c>
      <c r="D72" s="55"/>
      <c r="E72" s="56"/>
      <c r="F72" s="56"/>
      <c r="G72" s="126"/>
      <c r="H72" s="127"/>
      <c r="I72" s="127"/>
      <c r="J72" s="127"/>
      <c r="K72" s="127"/>
      <c r="L72" s="221">
        <f>L9*22</f>
        <v>770</v>
      </c>
      <c r="M72" s="221"/>
      <c r="N72" s="14" t="s">
        <v>62</v>
      </c>
      <c r="O72" s="18"/>
      <c r="P72" s="115" t="s">
        <v>205</v>
      </c>
      <c r="Q72" s="91"/>
      <c r="R72" s="91"/>
      <c r="S72" s="91"/>
      <c r="T72" s="91"/>
      <c r="U72" s="91"/>
      <c r="V72" s="33"/>
      <c r="W72" s="24" t="s">
        <v>1522</v>
      </c>
      <c r="X72" s="219">
        <v>0.7</v>
      </c>
      <c r="Y72" s="220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26"/>
      <c r="AQ72" s="39"/>
      <c r="AR72" s="40"/>
      <c r="AS72" s="177">
        <f>ROUND(L72*X72,0)</f>
        <v>539</v>
      </c>
      <c r="AT72" s="29"/>
    </row>
    <row r="73" spans="1:46" s="147" customFormat="1" ht="17.100000000000001" customHeight="1" x14ac:dyDescent="0.15">
      <c r="A73" s="7">
        <v>16</v>
      </c>
      <c r="B73" s="8">
        <v>8817</v>
      </c>
      <c r="C73" s="9" t="s">
        <v>1305</v>
      </c>
      <c r="D73" s="215" t="s">
        <v>1960</v>
      </c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15"/>
      <c r="P73" s="16"/>
      <c r="Q73" s="16"/>
      <c r="R73" s="16"/>
      <c r="S73" s="16"/>
      <c r="T73" s="28"/>
      <c r="U73" s="28"/>
      <c r="V73" s="140"/>
      <c r="W73" s="16"/>
      <c r="X73" s="44"/>
      <c r="Y73" s="45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26"/>
      <c r="AQ73" s="39"/>
      <c r="AR73" s="40"/>
      <c r="AS73" s="177">
        <f>ROUND(L75,0)</f>
        <v>805</v>
      </c>
      <c r="AT73" s="29"/>
    </row>
    <row r="74" spans="1:46" s="147" customFormat="1" ht="17.100000000000001" customHeight="1" x14ac:dyDescent="0.15">
      <c r="A74" s="7">
        <v>16</v>
      </c>
      <c r="B74" s="8">
        <v>8818</v>
      </c>
      <c r="C74" s="9" t="s">
        <v>1306</v>
      </c>
      <c r="D74" s="242"/>
      <c r="E74" s="243"/>
      <c r="F74" s="243"/>
      <c r="G74" s="243"/>
      <c r="H74" s="243"/>
      <c r="I74" s="243"/>
      <c r="J74" s="243"/>
      <c r="K74" s="243"/>
      <c r="L74" s="243"/>
      <c r="M74" s="243"/>
      <c r="N74" s="243"/>
      <c r="O74" s="118"/>
      <c r="P74" s="19"/>
      <c r="Q74" s="20"/>
      <c r="R74" s="20"/>
      <c r="S74" s="20"/>
      <c r="T74" s="31"/>
      <c r="U74" s="31"/>
      <c r="V74" s="117"/>
      <c r="W74" s="117"/>
      <c r="X74" s="117"/>
      <c r="Y74" s="122"/>
      <c r="Z74" s="43" t="s">
        <v>1521</v>
      </c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2" t="s">
        <v>1522</v>
      </c>
      <c r="AQ74" s="222">
        <v>1</v>
      </c>
      <c r="AR74" s="223"/>
      <c r="AS74" s="177">
        <f>ROUND(L75*AQ74,0)</f>
        <v>805</v>
      </c>
      <c r="AT74" s="29"/>
    </row>
    <row r="75" spans="1:46" s="147" customFormat="1" ht="17.100000000000001" customHeight="1" x14ac:dyDescent="0.15">
      <c r="A75" s="7">
        <v>16</v>
      </c>
      <c r="B75" s="8">
        <v>8819</v>
      </c>
      <c r="C75" s="9" t="s">
        <v>1307</v>
      </c>
      <c r="D75" s="55"/>
      <c r="E75" s="56"/>
      <c r="F75" s="56"/>
      <c r="G75" s="126"/>
      <c r="H75" s="127"/>
      <c r="I75" s="127"/>
      <c r="J75" s="127"/>
      <c r="K75" s="127"/>
      <c r="L75" s="221">
        <f>L9*23</f>
        <v>805</v>
      </c>
      <c r="M75" s="221"/>
      <c r="N75" s="14" t="s">
        <v>62</v>
      </c>
      <c r="O75" s="18"/>
      <c r="P75" s="115" t="s">
        <v>205</v>
      </c>
      <c r="Q75" s="91"/>
      <c r="R75" s="91"/>
      <c r="S75" s="91"/>
      <c r="T75" s="91"/>
      <c r="U75" s="91"/>
      <c r="V75" s="33"/>
      <c r="W75" s="24" t="s">
        <v>1522</v>
      </c>
      <c r="X75" s="219">
        <v>0.7</v>
      </c>
      <c r="Y75" s="220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6"/>
      <c r="AQ75" s="39"/>
      <c r="AR75" s="40"/>
      <c r="AS75" s="177">
        <f>ROUND(L75*X75,0)</f>
        <v>564</v>
      </c>
      <c r="AT75" s="29"/>
    </row>
    <row r="76" spans="1:46" s="147" customFormat="1" ht="17.100000000000001" customHeight="1" x14ac:dyDescent="0.15">
      <c r="A76" s="7">
        <v>16</v>
      </c>
      <c r="B76" s="8">
        <v>8820</v>
      </c>
      <c r="C76" s="9" t="s">
        <v>743</v>
      </c>
      <c r="D76" s="215" t="s">
        <v>1961</v>
      </c>
      <c r="E76" s="241"/>
      <c r="F76" s="241"/>
      <c r="G76" s="241"/>
      <c r="H76" s="241"/>
      <c r="I76" s="241"/>
      <c r="J76" s="241"/>
      <c r="K76" s="241"/>
      <c r="L76" s="241"/>
      <c r="M76" s="241"/>
      <c r="N76" s="241"/>
      <c r="O76" s="15"/>
      <c r="P76" s="16"/>
      <c r="Q76" s="16"/>
      <c r="R76" s="16"/>
      <c r="S76" s="16"/>
      <c r="T76" s="28"/>
      <c r="U76" s="28"/>
      <c r="V76" s="140"/>
      <c r="W76" s="16"/>
      <c r="X76" s="44"/>
      <c r="Y76" s="45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26"/>
      <c r="AQ76" s="39"/>
      <c r="AR76" s="40"/>
      <c r="AS76" s="177">
        <f>ROUND(L78,0)</f>
        <v>840</v>
      </c>
      <c r="AT76" s="29"/>
    </row>
    <row r="77" spans="1:46" s="147" customFormat="1" ht="17.100000000000001" customHeight="1" x14ac:dyDescent="0.15">
      <c r="A77" s="7">
        <v>16</v>
      </c>
      <c r="B77" s="8">
        <v>8821</v>
      </c>
      <c r="C77" s="9" t="s">
        <v>744</v>
      </c>
      <c r="D77" s="242"/>
      <c r="E77" s="243"/>
      <c r="F77" s="243"/>
      <c r="G77" s="243"/>
      <c r="H77" s="243"/>
      <c r="I77" s="243"/>
      <c r="J77" s="243"/>
      <c r="K77" s="243"/>
      <c r="L77" s="243"/>
      <c r="M77" s="243"/>
      <c r="N77" s="243"/>
      <c r="O77" s="118"/>
      <c r="P77" s="19"/>
      <c r="Q77" s="20"/>
      <c r="R77" s="20"/>
      <c r="S77" s="20"/>
      <c r="T77" s="31"/>
      <c r="U77" s="31"/>
      <c r="V77" s="117"/>
      <c r="W77" s="117"/>
      <c r="X77" s="117"/>
      <c r="Y77" s="122"/>
      <c r="Z77" s="43" t="s">
        <v>1521</v>
      </c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2" t="s">
        <v>1522</v>
      </c>
      <c r="AQ77" s="222">
        <v>1</v>
      </c>
      <c r="AR77" s="223"/>
      <c r="AS77" s="177">
        <f>ROUND(L78*AQ77,0)</f>
        <v>840</v>
      </c>
      <c r="AT77" s="29"/>
    </row>
    <row r="78" spans="1:46" s="147" customFormat="1" ht="17.100000000000001" customHeight="1" x14ac:dyDescent="0.15">
      <c r="A78" s="7">
        <v>16</v>
      </c>
      <c r="B78" s="8">
        <v>8822</v>
      </c>
      <c r="C78" s="9" t="s">
        <v>19</v>
      </c>
      <c r="D78" s="55"/>
      <c r="E78" s="56"/>
      <c r="F78" s="56"/>
      <c r="G78" s="126"/>
      <c r="H78" s="127"/>
      <c r="I78" s="127"/>
      <c r="J78" s="127"/>
      <c r="K78" s="127"/>
      <c r="L78" s="221">
        <f>L9*24</f>
        <v>840</v>
      </c>
      <c r="M78" s="221"/>
      <c r="N78" s="14" t="s">
        <v>62</v>
      </c>
      <c r="O78" s="18"/>
      <c r="P78" s="115" t="s">
        <v>205</v>
      </c>
      <c r="Q78" s="91"/>
      <c r="R78" s="91"/>
      <c r="S78" s="91"/>
      <c r="T78" s="91"/>
      <c r="U78" s="91"/>
      <c r="V78" s="33"/>
      <c r="W78" s="24" t="s">
        <v>1522</v>
      </c>
      <c r="X78" s="219">
        <v>0.7</v>
      </c>
      <c r="Y78" s="220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26"/>
      <c r="AQ78" s="39"/>
      <c r="AR78" s="40"/>
      <c r="AS78" s="177">
        <f>ROUND(L78*X78,0)</f>
        <v>588</v>
      </c>
      <c r="AT78" s="29"/>
    </row>
    <row r="79" spans="1:46" s="147" customFormat="1" ht="17.100000000000001" customHeight="1" x14ac:dyDescent="0.15">
      <c r="A79" s="7">
        <v>16</v>
      </c>
      <c r="B79" s="8">
        <v>8824</v>
      </c>
      <c r="C79" s="9" t="s">
        <v>1308</v>
      </c>
      <c r="D79" s="215" t="s">
        <v>1962</v>
      </c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15"/>
      <c r="P79" s="16"/>
      <c r="Q79" s="16"/>
      <c r="R79" s="16"/>
      <c r="S79" s="16"/>
      <c r="T79" s="28"/>
      <c r="U79" s="28"/>
      <c r="V79" s="140"/>
      <c r="W79" s="16"/>
      <c r="X79" s="44"/>
      <c r="Y79" s="45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26"/>
      <c r="AQ79" s="39"/>
      <c r="AR79" s="40"/>
      <c r="AS79" s="177">
        <f>ROUND(L81,0)</f>
        <v>875</v>
      </c>
      <c r="AT79" s="29"/>
    </row>
    <row r="80" spans="1:46" s="147" customFormat="1" ht="17.100000000000001" customHeight="1" x14ac:dyDescent="0.15">
      <c r="A80" s="7">
        <v>16</v>
      </c>
      <c r="B80" s="8">
        <v>8825</v>
      </c>
      <c r="C80" s="9" t="s">
        <v>1309</v>
      </c>
      <c r="D80" s="242"/>
      <c r="E80" s="243"/>
      <c r="F80" s="243"/>
      <c r="G80" s="243"/>
      <c r="H80" s="243"/>
      <c r="I80" s="243"/>
      <c r="J80" s="243"/>
      <c r="K80" s="243"/>
      <c r="L80" s="243"/>
      <c r="M80" s="243"/>
      <c r="N80" s="243"/>
      <c r="O80" s="118"/>
      <c r="P80" s="19"/>
      <c r="Q80" s="20"/>
      <c r="R80" s="20"/>
      <c r="S80" s="20"/>
      <c r="T80" s="31"/>
      <c r="U80" s="31"/>
      <c r="V80" s="117"/>
      <c r="W80" s="117"/>
      <c r="X80" s="117"/>
      <c r="Y80" s="122"/>
      <c r="Z80" s="43" t="s">
        <v>1521</v>
      </c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2" t="s">
        <v>1522</v>
      </c>
      <c r="AQ80" s="222">
        <v>1</v>
      </c>
      <c r="AR80" s="223"/>
      <c r="AS80" s="177">
        <f>ROUND(L81*AQ80,0)</f>
        <v>875</v>
      </c>
      <c r="AT80" s="29"/>
    </row>
    <row r="81" spans="1:46" s="147" customFormat="1" ht="17.100000000000001" customHeight="1" x14ac:dyDescent="0.15">
      <c r="A81" s="7">
        <v>16</v>
      </c>
      <c r="B81" s="8">
        <v>8826</v>
      </c>
      <c r="C81" s="9" t="s">
        <v>1310</v>
      </c>
      <c r="D81" s="55"/>
      <c r="E81" s="56"/>
      <c r="F81" s="56"/>
      <c r="G81" s="126"/>
      <c r="H81" s="127"/>
      <c r="I81" s="127"/>
      <c r="J81" s="127"/>
      <c r="K81" s="127"/>
      <c r="L81" s="221">
        <f>L9*25</f>
        <v>875</v>
      </c>
      <c r="M81" s="221"/>
      <c r="N81" s="14" t="s">
        <v>62</v>
      </c>
      <c r="O81" s="18"/>
      <c r="P81" s="115" t="s">
        <v>205</v>
      </c>
      <c r="Q81" s="91"/>
      <c r="R81" s="91"/>
      <c r="S81" s="91"/>
      <c r="T81" s="91"/>
      <c r="U81" s="91"/>
      <c r="V81" s="33"/>
      <c r="W81" s="24" t="s">
        <v>1522</v>
      </c>
      <c r="X81" s="219">
        <v>0.7</v>
      </c>
      <c r="Y81" s="220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26"/>
      <c r="AQ81" s="39"/>
      <c r="AR81" s="40"/>
      <c r="AS81" s="177">
        <f>ROUND(L81*X81,0)</f>
        <v>613</v>
      </c>
      <c r="AT81" s="29"/>
    </row>
    <row r="82" spans="1:46" s="147" customFormat="1" ht="17.100000000000001" customHeight="1" x14ac:dyDescent="0.15">
      <c r="A82" s="7">
        <v>16</v>
      </c>
      <c r="B82" s="8">
        <v>8827</v>
      </c>
      <c r="C82" s="9" t="s">
        <v>745</v>
      </c>
      <c r="D82" s="215" t="s">
        <v>1963</v>
      </c>
      <c r="E82" s="241"/>
      <c r="F82" s="241"/>
      <c r="G82" s="241"/>
      <c r="H82" s="241"/>
      <c r="I82" s="241"/>
      <c r="J82" s="241"/>
      <c r="K82" s="241"/>
      <c r="L82" s="241"/>
      <c r="M82" s="241"/>
      <c r="N82" s="241"/>
      <c r="O82" s="15"/>
      <c r="P82" s="16"/>
      <c r="Q82" s="16"/>
      <c r="R82" s="16"/>
      <c r="S82" s="16"/>
      <c r="T82" s="28"/>
      <c r="U82" s="28"/>
      <c r="V82" s="140"/>
      <c r="W82" s="16"/>
      <c r="X82" s="44"/>
      <c r="Y82" s="45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26"/>
      <c r="AQ82" s="39"/>
      <c r="AR82" s="40"/>
      <c r="AS82" s="177">
        <f>ROUND(L84,0)</f>
        <v>910</v>
      </c>
      <c r="AT82" s="29"/>
    </row>
    <row r="83" spans="1:46" s="147" customFormat="1" ht="17.100000000000001" customHeight="1" x14ac:dyDescent="0.15">
      <c r="A83" s="7">
        <v>16</v>
      </c>
      <c r="B83" s="8">
        <v>8828</v>
      </c>
      <c r="C83" s="9" t="s">
        <v>746</v>
      </c>
      <c r="D83" s="242"/>
      <c r="E83" s="243"/>
      <c r="F83" s="243"/>
      <c r="G83" s="243"/>
      <c r="H83" s="243"/>
      <c r="I83" s="243"/>
      <c r="J83" s="243"/>
      <c r="K83" s="243"/>
      <c r="L83" s="243"/>
      <c r="M83" s="243"/>
      <c r="N83" s="243"/>
      <c r="O83" s="118"/>
      <c r="P83" s="19"/>
      <c r="Q83" s="20"/>
      <c r="R83" s="20"/>
      <c r="S83" s="20"/>
      <c r="T83" s="31"/>
      <c r="U83" s="31"/>
      <c r="V83" s="117"/>
      <c r="W83" s="117"/>
      <c r="X83" s="117"/>
      <c r="Y83" s="122"/>
      <c r="Z83" s="43" t="s">
        <v>1521</v>
      </c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2" t="s">
        <v>1522</v>
      </c>
      <c r="AQ83" s="222">
        <v>1</v>
      </c>
      <c r="AR83" s="223"/>
      <c r="AS83" s="177">
        <f>ROUND(L84*AQ83,0)</f>
        <v>910</v>
      </c>
      <c r="AT83" s="29"/>
    </row>
    <row r="84" spans="1:46" s="147" customFormat="1" ht="17.100000000000001" customHeight="1" x14ac:dyDescent="0.15">
      <c r="A84" s="7">
        <v>16</v>
      </c>
      <c r="B84" s="8">
        <v>8829</v>
      </c>
      <c r="C84" s="9" t="s">
        <v>20</v>
      </c>
      <c r="D84" s="55"/>
      <c r="E84" s="56"/>
      <c r="F84" s="56"/>
      <c r="G84" s="126"/>
      <c r="H84" s="127"/>
      <c r="I84" s="127"/>
      <c r="J84" s="127"/>
      <c r="K84" s="127"/>
      <c r="L84" s="221">
        <f>L9*26</f>
        <v>910</v>
      </c>
      <c r="M84" s="221"/>
      <c r="N84" s="14" t="s">
        <v>62</v>
      </c>
      <c r="O84" s="18"/>
      <c r="P84" s="115" t="s">
        <v>205</v>
      </c>
      <c r="Q84" s="91"/>
      <c r="R84" s="91"/>
      <c r="S84" s="91"/>
      <c r="T84" s="91"/>
      <c r="U84" s="91"/>
      <c r="V84" s="33"/>
      <c r="W84" s="24" t="s">
        <v>1522</v>
      </c>
      <c r="X84" s="219">
        <v>0.7</v>
      </c>
      <c r="Y84" s="220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26"/>
      <c r="AQ84" s="39"/>
      <c r="AR84" s="40"/>
      <c r="AS84" s="177">
        <f>ROUND(L84*X84,0)</f>
        <v>637</v>
      </c>
      <c r="AT84" s="29"/>
    </row>
    <row r="85" spans="1:46" s="147" customFormat="1" ht="17.100000000000001" customHeight="1" x14ac:dyDescent="0.15">
      <c r="A85" s="7">
        <v>16</v>
      </c>
      <c r="B85" s="8">
        <v>8831</v>
      </c>
      <c r="C85" s="9" t="s">
        <v>1311</v>
      </c>
      <c r="D85" s="215" t="s">
        <v>1964</v>
      </c>
      <c r="E85" s="241"/>
      <c r="F85" s="241"/>
      <c r="G85" s="241"/>
      <c r="H85" s="241"/>
      <c r="I85" s="241"/>
      <c r="J85" s="241"/>
      <c r="K85" s="241"/>
      <c r="L85" s="241"/>
      <c r="M85" s="241"/>
      <c r="N85" s="241"/>
      <c r="O85" s="15"/>
      <c r="P85" s="16"/>
      <c r="Q85" s="16"/>
      <c r="R85" s="16"/>
      <c r="S85" s="16"/>
      <c r="T85" s="28"/>
      <c r="U85" s="28"/>
      <c r="V85" s="140"/>
      <c r="W85" s="16"/>
      <c r="X85" s="44"/>
      <c r="Y85" s="45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26"/>
      <c r="AQ85" s="39"/>
      <c r="AR85" s="40"/>
      <c r="AS85" s="177">
        <f>ROUND(L87,0)</f>
        <v>945</v>
      </c>
      <c r="AT85" s="29"/>
    </row>
    <row r="86" spans="1:46" s="147" customFormat="1" ht="17.100000000000001" customHeight="1" x14ac:dyDescent="0.15">
      <c r="A86" s="7">
        <v>16</v>
      </c>
      <c r="B86" s="8">
        <v>8832</v>
      </c>
      <c r="C86" s="9" t="s">
        <v>1312</v>
      </c>
      <c r="D86" s="242"/>
      <c r="E86" s="243"/>
      <c r="F86" s="243"/>
      <c r="G86" s="243"/>
      <c r="H86" s="243"/>
      <c r="I86" s="243"/>
      <c r="J86" s="243"/>
      <c r="K86" s="243"/>
      <c r="L86" s="243"/>
      <c r="M86" s="243"/>
      <c r="N86" s="243"/>
      <c r="O86" s="118"/>
      <c r="P86" s="19"/>
      <c r="Q86" s="20"/>
      <c r="R86" s="20"/>
      <c r="S86" s="20"/>
      <c r="T86" s="31"/>
      <c r="U86" s="31"/>
      <c r="V86" s="117"/>
      <c r="W86" s="117"/>
      <c r="X86" s="117"/>
      <c r="Y86" s="122"/>
      <c r="Z86" s="43" t="s">
        <v>1521</v>
      </c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2" t="s">
        <v>1522</v>
      </c>
      <c r="AQ86" s="222">
        <v>1</v>
      </c>
      <c r="AR86" s="223"/>
      <c r="AS86" s="177">
        <f>ROUND(L87*AQ86,0)</f>
        <v>945</v>
      </c>
      <c r="AT86" s="29"/>
    </row>
    <row r="87" spans="1:46" s="147" customFormat="1" ht="17.100000000000001" customHeight="1" x14ac:dyDescent="0.15">
      <c r="A87" s="7">
        <v>16</v>
      </c>
      <c r="B87" s="8">
        <v>8833</v>
      </c>
      <c r="C87" s="9" t="s">
        <v>1313</v>
      </c>
      <c r="D87" s="55"/>
      <c r="E87" s="56"/>
      <c r="F87" s="56"/>
      <c r="G87" s="126"/>
      <c r="H87" s="127"/>
      <c r="I87" s="127"/>
      <c r="J87" s="127"/>
      <c r="K87" s="127"/>
      <c r="L87" s="221">
        <f>L9*27</f>
        <v>945</v>
      </c>
      <c r="M87" s="221"/>
      <c r="N87" s="14" t="s">
        <v>62</v>
      </c>
      <c r="O87" s="18"/>
      <c r="P87" s="115" t="s">
        <v>205</v>
      </c>
      <c r="Q87" s="91"/>
      <c r="R87" s="91"/>
      <c r="S87" s="91"/>
      <c r="T87" s="91"/>
      <c r="U87" s="91"/>
      <c r="V87" s="33"/>
      <c r="W87" s="24" t="s">
        <v>1522</v>
      </c>
      <c r="X87" s="219">
        <v>0.7</v>
      </c>
      <c r="Y87" s="220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26"/>
      <c r="AQ87" s="39"/>
      <c r="AR87" s="40"/>
      <c r="AS87" s="177">
        <f>ROUND(L87*X87,0)</f>
        <v>662</v>
      </c>
      <c r="AT87" s="29"/>
    </row>
    <row r="88" spans="1:46" s="147" customFormat="1" ht="17.100000000000001" customHeight="1" x14ac:dyDescent="0.15">
      <c r="A88" s="7">
        <v>16</v>
      </c>
      <c r="B88" s="8">
        <v>8834</v>
      </c>
      <c r="C88" s="9" t="s">
        <v>747</v>
      </c>
      <c r="D88" s="215" t="s">
        <v>1965</v>
      </c>
      <c r="E88" s="241"/>
      <c r="F88" s="241"/>
      <c r="G88" s="241"/>
      <c r="H88" s="241"/>
      <c r="I88" s="241"/>
      <c r="J88" s="241"/>
      <c r="K88" s="241"/>
      <c r="L88" s="241"/>
      <c r="M88" s="241"/>
      <c r="N88" s="241"/>
      <c r="O88" s="15"/>
      <c r="P88" s="16"/>
      <c r="Q88" s="16"/>
      <c r="R88" s="16"/>
      <c r="S88" s="16"/>
      <c r="T88" s="28"/>
      <c r="U88" s="28"/>
      <c r="V88" s="140"/>
      <c r="W88" s="16"/>
      <c r="X88" s="44"/>
      <c r="Y88" s="45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26"/>
      <c r="AQ88" s="39"/>
      <c r="AR88" s="40"/>
      <c r="AS88" s="177">
        <f>ROUND(L90,0)</f>
        <v>980</v>
      </c>
      <c r="AT88" s="29"/>
    </row>
    <row r="89" spans="1:46" s="147" customFormat="1" ht="17.100000000000001" customHeight="1" x14ac:dyDescent="0.15">
      <c r="A89" s="7">
        <v>16</v>
      </c>
      <c r="B89" s="8">
        <v>8835</v>
      </c>
      <c r="C89" s="9" t="s">
        <v>748</v>
      </c>
      <c r="D89" s="242"/>
      <c r="E89" s="243"/>
      <c r="F89" s="243"/>
      <c r="G89" s="243"/>
      <c r="H89" s="243"/>
      <c r="I89" s="243"/>
      <c r="J89" s="243"/>
      <c r="K89" s="243"/>
      <c r="L89" s="243"/>
      <c r="M89" s="243"/>
      <c r="N89" s="243"/>
      <c r="O89" s="118"/>
      <c r="P89" s="19"/>
      <c r="Q89" s="20"/>
      <c r="R89" s="20"/>
      <c r="S89" s="20"/>
      <c r="T89" s="31"/>
      <c r="U89" s="31"/>
      <c r="V89" s="117"/>
      <c r="W89" s="117"/>
      <c r="X89" s="117"/>
      <c r="Y89" s="122"/>
      <c r="Z89" s="43" t="s">
        <v>1521</v>
      </c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2" t="s">
        <v>1522</v>
      </c>
      <c r="AQ89" s="222">
        <v>1</v>
      </c>
      <c r="AR89" s="223"/>
      <c r="AS89" s="177">
        <f>ROUND(L90*AQ89,0)</f>
        <v>980</v>
      </c>
      <c r="AT89" s="29"/>
    </row>
    <row r="90" spans="1:46" s="147" customFormat="1" ht="17.100000000000001" customHeight="1" x14ac:dyDescent="0.15">
      <c r="A90" s="7">
        <v>16</v>
      </c>
      <c r="B90" s="8">
        <v>8836</v>
      </c>
      <c r="C90" s="9" t="s">
        <v>21</v>
      </c>
      <c r="D90" s="55"/>
      <c r="E90" s="56"/>
      <c r="F90" s="56"/>
      <c r="G90" s="126"/>
      <c r="H90" s="127"/>
      <c r="I90" s="127"/>
      <c r="J90" s="127"/>
      <c r="K90" s="127"/>
      <c r="L90" s="221">
        <f>L9*28</f>
        <v>980</v>
      </c>
      <c r="M90" s="221"/>
      <c r="N90" s="14" t="s">
        <v>62</v>
      </c>
      <c r="O90" s="18"/>
      <c r="P90" s="115" t="s">
        <v>205</v>
      </c>
      <c r="Q90" s="91"/>
      <c r="R90" s="91"/>
      <c r="S90" s="91"/>
      <c r="T90" s="91"/>
      <c r="U90" s="91"/>
      <c r="V90" s="33"/>
      <c r="W90" s="24" t="s">
        <v>1522</v>
      </c>
      <c r="X90" s="219">
        <v>0.7</v>
      </c>
      <c r="Y90" s="220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26"/>
      <c r="AQ90" s="39"/>
      <c r="AR90" s="40"/>
      <c r="AS90" s="177">
        <f>ROUND(L90*X90,0)</f>
        <v>686</v>
      </c>
      <c r="AT90" s="29"/>
    </row>
    <row r="91" spans="1:46" s="147" customFormat="1" ht="17.100000000000001" customHeight="1" x14ac:dyDescent="0.15">
      <c r="A91" s="7">
        <v>16</v>
      </c>
      <c r="B91" s="8">
        <v>8838</v>
      </c>
      <c r="C91" s="9" t="s">
        <v>1314</v>
      </c>
      <c r="D91" s="215" t="s">
        <v>1966</v>
      </c>
      <c r="E91" s="241"/>
      <c r="F91" s="241"/>
      <c r="G91" s="241"/>
      <c r="H91" s="241"/>
      <c r="I91" s="241"/>
      <c r="J91" s="241"/>
      <c r="K91" s="241"/>
      <c r="L91" s="241"/>
      <c r="M91" s="241"/>
      <c r="N91" s="241"/>
      <c r="O91" s="15"/>
      <c r="P91" s="16"/>
      <c r="Q91" s="16"/>
      <c r="R91" s="16"/>
      <c r="S91" s="16"/>
      <c r="T91" s="28"/>
      <c r="U91" s="28"/>
      <c r="V91" s="140"/>
      <c r="W91" s="16"/>
      <c r="X91" s="44"/>
      <c r="Y91" s="45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26"/>
      <c r="AQ91" s="39"/>
      <c r="AR91" s="40"/>
      <c r="AS91" s="177">
        <f>ROUND(L93,0)</f>
        <v>1015</v>
      </c>
      <c r="AT91" s="29"/>
    </row>
    <row r="92" spans="1:46" s="147" customFormat="1" ht="17.100000000000001" customHeight="1" x14ac:dyDescent="0.15">
      <c r="A92" s="7">
        <v>16</v>
      </c>
      <c r="B92" s="8">
        <v>8839</v>
      </c>
      <c r="C92" s="9" t="s">
        <v>1315</v>
      </c>
      <c r="D92" s="242"/>
      <c r="E92" s="243"/>
      <c r="F92" s="243"/>
      <c r="G92" s="243"/>
      <c r="H92" s="243"/>
      <c r="I92" s="243"/>
      <c r="J92" s="243"/>
      <c r="K92" s="243"/>
      <c r="L92" s="243"/>
      <c r="M92" s="243"/>
      <c r="N92" s="243"/>
      <c r="O92" s="118"/>
      <c r="P92" s="19"/>
      <c r="Q92" s="20"/>
      <c r="R92" s="20"/>
      <c r="S92" s="20"/>
      <c r="T92" s="31"/>
      <c r="U92" s="31"/>
      <c r="V92" s="117"/>
      <c r="W92" s="117"/>
      <c r="X92" s="117"/>
      <c r="Y92" s="122"/>
      <c r="Z92" s="43" t="s">
        <v>1521</v>
      </c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2" t="s">
        <v>1522</v>
      </c>
      <c r="AQ92" s="222">
        <v>1</v>
      </c>
      <c r="AR92" s="223"/>
      <c r="AS92" s="177">
        <f>ROUND(L93*AQ92,0)</f>
        <v>1015</v>
      </c>
      <c r="AT92" s="29"/>
    </row>
    <row r="93" spans="1:46" s="147" customFormat="1" ht="17.100000000000001" customHeight="1" x14ac:dyDescent="0.15">
      <c r="A93" s="7">
        <v>16</v>
      </c>
      <c r="B93" s="8">
        <v>8840</v>
      </c>
      <c r="C93" s="9" t="s">
        <v>1316</v>
      </c>
      <c r="D93" s="55"/>
      <c r="E93" s="56"/>
      <c r="F93" s="56"/>
      <c r="G93" s="126"/>
      <c r="H93" s="127"/>
      <c r="I93" s="127"/>
      <c r="J93" s="127"/>
      <c r="K93" s="127"/>
      <c r="L93" s="221">
        <f>L9*29</f>
        <v>1015</v>
      </c>
      <c r="M93" s="221"/>
      <c r="N93" s="14" t="s">
        <v>62</v>
      </c>
      <c r="O93" s="18"/>
      <c r="P93" s="115" t="s">
        <v>205</v>
      </c>
      <c r="Q93" s="91"/>
      <c r="R93" s="91"/>
      <c r="S93" s="91"/>
      <c r="T93" s="91"/>
      <c r="U93" s="91"/>
      <c r="V93" s="33"/>
      <c r="W93" s="24" t="s">
        <v>1522</v>
      </c>
      <c r="X93" s="219">
        <v>0.7</v>
      </c>
      <c r="Y93" s="220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26"/>
      <c r="AQ93" s="39"/>
      <c r="AR93" s="40"/>
      <c r="AS93" s="177">
        <f>ROUND(L93*X93,0)</f>
        <v>711</v>
      </c>
      <c r="AT93" s="29"/>
    </row>
    <row r="94" spans="1:46" s="147" customFormat="1" ht="17.100000000000001" customHeight="1" x14ac:dyDescent="0.15">
      <c r="A94" s="7">
        <v>16</v>
      </c>
      <c r="B94" s="8">
        <v>8841</v>
      </c>
      <c r="C94" s="9" t="s">
        <v>749</v>
      </c>
      <c r="D94" s="215" t="s">
        <v>1967</v>
      </c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15"/>
      <c r="P94" s="16"/>
      <c r="Q94" s="16"/>
      <c r="R94" s="16"/>
      <c r="S94" s="16"/>
      <c r="T94" s="28"/>
      <c r="U94" s="28"/>
      <c r="V94" s="140"/>
      <c r="W94" s="16"/>
      <c r="X94" s="44"/>
      <c r="Y94" s="45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26"/>
      <c r="AQ94" s="39"/>
      <c r="AR94" s="40"/>
      <c r="AS94" s="177">
        <f>ROUND(L96,0)</f>
        <v>1050</v>
      </c>
      <c r="AT94" s="29"/>
    </row>
    <row r="95" spans="1:46" s="147" customFormat="1" ht="17.100000000000001" customHeight="1" x14ac:dyDescent="0.15">
      <c r="A95" s="7">
        <v>16</v>
      </c>
      <c r="B95" s="8">
        <v>8842</v>
      </c>
      <c r="C95" s="9" t="s">
        <v>750</v>
      </c>
      <c r="D95" s="242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118"/>
      <c r="P95" s="19"/>
      <c r="Q95" s="20"/>
      <c r="R95" s="20"/>
      <c r="S95" s="20"/>
      <c r="T95" s="31"/>
      <c r="U95" s="31"/>
      <c r="V95" s="117"/>
      <c r="W95" s="117"/>
      <c r="X95" s="117"/>
      <c r="Y95" s="122"/>
      <c r="Z95" s="43" t="s">
        <v>1521</v>
      </c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2" t="s">
        <v>1522</v>
      </c>
      <c r="AQ95" s="222">
        <v>1</v>
      </c>
      <c r="AR95" s="223"/>
      <c r="AS95" s="177">
        <f>ROUND(L96*AQ95,0)</f>
        <v>1050</v>
      </c>
      <c r="AT95" s="29"/>
    </row>
    <row r="96" spans="1:46" s="147" customFormat="1" ht="17.100000000000001" customHeight="1" x14ac:dyDescent="0.15">
      <c r="A96" s="7">
        <v>16</v>
      </c>
      <c r="B96" s="8">
        <v>8843</v>
      </c>
      <c r="C96" s="9" t="s">
        <v>22</v>
      </c>
      <c r="D96" s="55"/>
      <c r="E96" s="56"/>
      <c r="F96" s="56"/>
      <c r="G96" s="126"/>
      <c r="H96" s="127"/>
      <c r="I96" s="127"/>
      <c r="J96" s="127"/>
      <c r="K96" s="127"/>
      <c r="L96" s="221">
        <f>L9*30</f>
        <v>1050</v>
      </c>
      <c r="M96" s="221"/>
      <c r="N96" s="14" t="s">
        <v>62</v>
      </c>
      <c r="O96" s="18"/>
      <c r="P96" s="115" t="s">
        <v>205</v>
      </c>
      <c r="Q96" s="91"/>
      <c r="R96" s="91"/>
      <c r="S96" s="91"/>
      <c r="T96" s="91"/>
      <c r="U96" s="91"/>
      <c r="V96" s="33"/>
      <c r="W96" s="24" t="s">
        <v>1522</v>
      </c>
      <c r="X96" s="219">
        <v>0.7</v>
      </c>
      <c r="Y96" s="220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26"/>
      <c r="AQ96" s="39"/>
      <c r="AR96" s="40"/>
      <c r="AS96" s="177">
        <f>ROUND(L96*X96,0)</f>
        <v>735</v>
      </c>
      <c r="AT96" s="29"/>
    </row>
    <row r="97" spans="1:46" s="147" customFormat="1" ht="17.100000000000001" customHeight="1" x14ac:dyDescent="0.15">
      <c r="A97" s="7">
        <v>16</v>
      </c>
      <c r="B97" s="8">
        <v>8845</v>
      </c>
      <c r="C97" s="9" t="s">
        <v>1317</v>
      </c>
      <c r="D97" s="215" t="s">
        <v>1968</v>
      </c>
      <c r="E97" s="241"/>
      <c r="F97" s="241"/>
      <c r="G97" s="241"/>
      <c r="H97" s="241"/>
      <c r="I97" s="241"/>
      <c r="J97" s="241"/>
      <c r="K97" s="241"/>
      <c r="L97" s="241"/>
      <c r="M97" s="241"/>
      <c r="N97" s="241"/>
      <c r="O97" s="15"/>
      <c r="P97" s="16"/>
      <c r="Q97" s="16"/>
      <c r="R97" s="16"/>
      <c r="S97" s="16"/>
      <c r="T97" s="28"/>
      <c r="U97" s="28"/>
      <c r="V97" s="140"/>
      <c r="W97" s="16"/>
      <c r="X97" s="44"/>
      <c r="Y97" s="45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26"/>
      <c r="AQ97" s="39"/>
      <c r="AR97" s="40"/>
      <c r="AS97" s="177">
        <f>ROUND(L99,0)</f>
        <v>1085</v>
      </c>
      <c r="AT97" s="29"/>
    </row>
    <row r="98" spans="1:46" s="147" customFormat="1" ht="17.100000000000001" customHeight="1" x14ac:dyDescent="0.15">
      <c r="A98" s="7">
        <v>16</v>
      </c>
      <c r="B98" s="8">
        <v>8846</v>
      </c>
      <c r="C98" s="9" t="s">
        <v>1318</v>
      </c>
      <c r="D98" s="242"/>
      <c r="E98" s="243"/>
      <c r="F98" s="243"/>
      <c r="G98" s="243"/>
      <c r="H98" s="243"/>
      <c r="I98" s="243"/>
      <c r="J98" s="243"/>
      <c r="K98" s="243"/>
      <c r="L98" s="243"/>
      <c r="M98" s="243"/>
      <c r="N98" s="243"/>
      <c r="O98" s="118"/>
      <c r="P98" s="19"/>
      <c r="Q98" s="20"/>
      <c r="R98" s="20"/>
      <c r="S98" s="20"/>
      <c r="T98" s="31"/>
      <c r="U98" s="31"/>
      <c r="V98" s="117"/>
      <c r="W98" s="117"/>
      <c r="X98" s="117"/>
      <c r="Y98" s="122"/>
      <c r="Z98" s="43" t="s">
        <v>1521</v>
      </c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2" t="s">
        <v>1522</v>
      </c>
      <c r="AQ98" s="222">
        <v>1</v>
      </c>
      <c r="AR98" s="223"/>
      <c r="AS98" s="177">
        <f>ROUND(L99*AQ98,0)</f>
        <v>1085</v>
      </c>
      <c r="AT98" s="29"/>
    </row>
    <row r="99" spans="1:46" s="147" customFormat="1" ht="17.100000000000001" customHeight="1" x14ac:dyDescent="0.15">
      <c r="A99" s="7">
        <v>16</v>
      </c>
      <c r="B99" s="8">
        <v>8847</v>
      </c>
      <c r="C99" s="9" t="s">
        <v>1319</v>
      </c>
      <c r="D99" s="57"/>
      <c r="E99" s="58"/>
      <c r="F99" s="58"/>
      <c r="G99" s="128"/>
      <c r="H99" s="129"/>
      <c r="I99" s="129"/>
      <c r="J99" s="129"/>
      <c r="K99" s="129"/>
      <c r="L99" s="230">
        <f>L9*31</f>
        <v>1085</v>
      </c>
      <c r="M99" s="230"/>
      <c r="N99" s="20" t="s">
        <v>62</v>
      </c>
      <c r="O99" s="21"/>
      <c r="P99" s="114" t="s">
        <v>205</v>
      </c>
      <c r="Q99" s="108"/>
      <c r="R99" s="108"/>
      <c r="S99" s="108"/>
      <c r="T99" s="108"/>
      <c r="U99" s="108"/>
      <c r="V99" s="120"/>
      <c r="W99" s="22" t="s">
        <v>1522</v>
      </c>
      <c r="X99" s="222">
        <v>0.7</v>
      </c>
      <c r="Y99" s="223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26"/>
      <c r="AQ99" s="39"/>
      <c r="AR99" s="40"/>
      <c r="AS99" s="178">
        <f>ROUND(L99*X99,0)</f>
        <v>760</v>
      </c>
      <c r="AT99" s="41"/>
    </row>
    <row r="100" spans="1:46" s="147" customFormat="1" ht="17.100000000000001" customHeight="1" x14ac:dyDescent="0.15">
      <c r="A100" s="7">
        <v>16</v>
      </c>
      <c r="B100" s="8">
        <v>8848</v>
      </c>
      <c r="C100" s="9" t="s">
        <v>751</v>
      </c>
      <c r="D100" s="215" t="s">
        <v>1969</v>
      </c>
      <c r="E100" s="241"/>
      <c r="F100" s="241"/>
      <c r="G100" s="241"/>
      <c r="H100" s="241"/>
      <c r="I100" s="241"/>
      <c r="J100" s="241"/>
      <c r="K100" s="241"/>
      <c r="L100" s="241"/>
      <c r="M100" s="241"/>
      <c r="N100" s="241"/>
      <c r="O100" s="15"/>
      <c r="P100" s="16"/>
      <c r="Q100" s="16"/>
      <c r="R100" s="16"/>
      <c r="S100" s="16"/>
      <c r="T100" s="28"/>
      <c r="U100" s="28"/>
      <c r="V100" s="140"/>
      <c r="W100" s="16"/>
      <c r="X100" s="44"/>
      <c r="Y100" s="45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26"/>
      <c r="AQ100" s="39"/>
      <c r="AR100" s="40"/>
      <c r="AS100" s="177">
        <f>ROUND(L102,0)</f>
        <v>1120</v>
      </c>
      <c r="AT100" s="49" t="s">
        <v>1482</v>
      </c>
    </row>
    <row r="101" spans="1:46" s="147" customFormat="1" ht="17.100000000000001" customHeight="1" x14ac:dyDescent="0.15">
      <c r="A101" s="7">
        <v>16</v>
      </c>
      <c r="B101" s="8">
        <v>8849</v>
      </c>
      <c r="C101" s="9" t="s">
        <v>752</v>
      </c>
      <c r="D101" s="242"/>
      <c r="E101" s="274"/>
      <c r="F101" s="274"/>
      <c r="G101" s="274"/>
      <c r="H101" s="274"/>
      <c r="I101" s="274"/>
      <c r="J101" s="274"/>
      <c r="K101" s="274"/>
      <c r="L101" s="274"/>
      <c r="M101" s="274"/>
      <c r="N101" s="274"/>
      <c r="O101" s="125"/>
      <c r="P101" s="19"/>
      <c r="Q101" s="20"/>
      <c r="R101" s="20"/>
      <c r="S101" s="20"/>
      <c r="T101" s="31"/>
      <c r="U101" s="31"/>
      <c r="V101" s="117"/>
      <c r="W101" s="117"/>
      <c r="X101" s="117"/>
      <c r="Y101" s="122"/>
      <c r="Z101" s="43" t="s">
        <v>1483</v>
      </c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2" t="s">
        <v>1484</v>
      </c>
      <c r="AQ101" s="222">
        <v>1</v>
      </c>
      <c r="AR101" s="223"/>
      <c r="AS101" s="177">
        <f>ROUND(L102*AQ101,0)</f>
        <v>1120</v>
      </c>
      <c r="AT101" s="29"/>
    </row>
    <row r="102" spans="1:46" s="147" customFormat="1" ht="17.100000000000001" customHeight="1" x14ac:dyDescent="0.15">
      <c r="A102" s="7">
        <v>16</v>
      </c>
      <c r="B102" s="8">
        <v>8850</v>
      </c>
      <c r="C102" s="9" t="s">
        <v>23</v>
      </c>
      <c r="D102" s="55"/>
      <c r="E102" s="56"/>
      <c r="F102" s="56"/>
      <c r="G102" s="126"/>
      <c r="H102" s="127"/>
      <c r="I102" s="127"/>
      <c r="J102" s="127"/>
      <c r="K102" s="127"/>
      <c r="L102" s="221">
        <f>$L$9*32</f>
        <v>1120</v>
      </c>
      <c r="M102" s="221"/>
      <c r="N102" s="14" t="s">
        <v>62</v>
      </c>
      <c r="O102" s="18"/>
      <c r="P102" s="115" t="s">
        <v>205</v>
      </c>
      <c r="Q102" s="91"/>
      <c r="R102" s="91"/>
      <c r="S102" s="91"/>
      <c r="T102" s="91"/>
      <c r="U102" s="91"/>
      <c r="V102" s="33"/>
      <c r="W102" s="24" t="s">
        <v>1484</v>
      </c>
      <c r="X102" s="219">
        <v>0.7</v>
      </c>
      <c r="Y102" s="220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26"/>
      <c r="AQ102" s="39"/>
      <c r="AR102" s="40"/>
      <c r="AS102" s="177">
        <f>ROUND(L102*X102,0)</f>
        <v>784</v>
      </c>
      <c r="AT102" s="29"/>
    </row>
    <row r="103" spans="1:46" s="147" customFormat="1" ht="17.100000000000001" customHeight="1" x14ac:dyDescent="0.15">
      <c r="A103" s="7">
        <v>16</v>
      </c>
      <c r="B103" s="8">
        <v>8852</v>
      </c>
      <c r="C103" s="9" t="s">
        <v>1320</v>
      </c>
      <c r="D103" s="215" t="s">
        <v>1970</v>
      </c>
      <c r="E103" s="241"/>
      <c r="F103" s="241"/>
      <c r="G103" s="241"/>
      <c r="H103" s="241"/>
      <c r="I103" s="241"/>
      <c r="J103" s="241"/>
      <c r="K103" s="241"/>
      <c r="L103" s="241"/>
      <c r="M103" s="241"/>
      <c r="N103" s="241"/>
      <c r="O103" s="15"/>
      <c r="P103" s="16"/>
      <c r="Q103" s="16"/>
      <c r="R103" s="16"/>
      <c r="S103" s="16"/>
      <c r="T103" s="28"/>
      <c r="U103" s="28"/>
      <c r="V103" s="140"/>
      <c r="W103" s="16"/>
      <c r="X103" s="44"/>
      <c r="Y103" s="45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26"/>
      <c r="AQ103" s="39"/>
      <c r="AR103" s="40"/>
      <c r="AS103" s="177">
        <f>ROUND(L105,0)</f>
        <v>1155</v>
      </c>
      <c r="AT103" s="29"/>
    </row>
    <row r="104" spans="1:46" s="147" customFormat="1" ht="17.100000000000001" customHeight="1" x14ac:dyDescent="0.15">
      <c r="A104" s="7">
        <v>16</v>
      </c>
      <c r="B104" s="8">
        <v>8853</v>
      </c>
      <c r="C104" s="9" t="s">
        <v>1321</v>
      </c>
      <c r="D104" s="242"/>
      <c r="E104" s="243"/>
      <c r="F104" s="243"/>
      <c r="G104" s="243"/>
      <c r="H104" s="243"/>
      <c r="I104" s="243"/>
      <c r="J104" s="243"/>
      <c r="K104" s="243"/>
      <c r="L104" s="243"/>
      <c r="M104" s="243"/>
      <c r="N104" s="243"/>
      <c r="O104" s="125"/>
      <c r="P104" s="19"/>
      <c r="Q104" s="20"/>
      <c r="R104" s="20"/>
      <c r="S104" s="20"/>
      <c r="T104" s="31"/>
      <c r="U104" s="31"/>
      <c r="V104" s="117"/>
      <c r="W104" s="117"/>
      <c r="X104" s="117"/>
      <c r="Y104" s="122"/>
      <c r="Z104" s="43" t="s">
        <v>1483</v>
      </c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2" t="s">
        <v>1484</v>
      </c>
      <c r="AQ104" s="222">
        <v>1</v>
      </c>
      <c r="AR104" s="223"/>
      <c r="AS104" s="177">
        <f>ROUND(L105*AQ104,0)</f>
        <v>1155</v>
      </c>
      <c r="AT104" s="29"/>
    </row>
    <row r="105" spans="1:46" s="147" customFormat="1" ht="17.100000000000001" customHeight="1" x14ac:dyDescent="0.15">
      <c r="A105" s="7">
        <v>16</v>
      </c>
      <c r="B105" s="8">
        <v>8854</v>
      </c>
      <c r="C105" s="9" t="s">
        <v>1322</v>
      </c>
      <c r="D105" s="55"/>
      <c r="E105" s="56"/>
      <c r="F105" s="56"/>
      <c r="G105" s="126"/>
      <c r="H105" s="127"/>
      <c r="I105" s="127"/>
      <c r="J105" s="127"/>
      <c r="K105" s="127"/>
      <c r="L105" s="221">
        <f>$L$9*33</f>
        <v>1155</v>
      </c>
      <c r="M105" s="221"/>
      <c r="N105" s="14" t="s">
        <v>62</v>
      </c>
      <c r="O105" s="18"/>
      <c r="P105" s="115" t="s">
        <v>205</v>
      </c>
      <c r="Q105" s="91"/>
      <c r="R105" s="91"/>
      <c r="S105" s="91"/>
      <c r="T105" s="91"/>
      <c r="U105" s="91"/>
      <c r="V105" s="33"/>
      <c r="W105" s="24" t="s">
        <v>1484</v>
      </c>
      <c r="X105" s="219">
        <v>0.7</v>
      </c>
      <c r="Y105" s="220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26"/>
      <c r="AQ105" s="39"/>
      <c r="AR105" s="40"/>
      <c r="AS105" s="177">
        <f>ROUND(L105*X105,0)</f>
        <v>809</v>
      </c>
      <c r="AT105" s="29"/>
    </row>
    <row r="106" spans="1:46" s="147" customFormat="1" ht="17.100000000000001" customHeight="1" x14ac:dyDescent="0.15">
      <c r="A106" s="7">
        <v>16</v>
      </c>
      <c r="B106" s="8">
        <v>8855</v>
      </c>
      <c r="C106" s="9" t="s">
        <v>753</v>
      </c>
      <c r="D106" s="215" t="s">
        <v>1971</v>
      </c>
      <c r="E106" s="241"/>
      <c r="F106" s="241"/>
      <c r="G106" s="241"/>
      <c r="H106" s="241"/>
      <c r="I106" s="241"/>
      <c r="J106" s="241"/>
      <c r="K106" s="241"/>
      <c r="L106" s="241"/>
      <c r="M106" s="241"/>
      <c r="N106" s="241"/>
      <c r="O106" s="15"/>
      <c r="P106" s="16"/>
      <c r="Q106" s="16"/>
      <c r="R106" s="16"/>
      <c r="S106" s="16"/>
      <c r="T106" s="28"/>
      <c r="U106" s="28"/>
      <c r="V106" s="140"/>
      <c r="W106" s="16"/>
      <c r="X106" s="44"/>
      <c r="Y106" s="45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26"/>
      <c r="AQ106" s="39"/>
      <c r="AR106" s="40"/>
      <c r="AS106" s="177">
        <f>ROUND(L108,0)</f>
        <v>1190</v>
      </c>
      <c r="AT106" s="29"/>
    </row>
    <row r="107" spans="1:46" s="147" customFormat="1" ht="17.100000000000001" customHeight="1" x14ac:dyDescent="0.15">
      <c r="A107" s="7">
        <v>16</v>
      </c>
      <c r="B107" s="8">
        <v>8856</v>
      </c>
      <c r="C107" s="9" t="s">
        <v>754</v>
      </c>
      <c r="D107" s="242"/>
      <c r="E107" s="243"/>
      <c r="F107" s="243"/>
      <c r="G107" s="243"/>
      <c r="H107" s="243"/>
      <c r="I107" s="243"/>
      <c r="J107" s="243"/>
      <c r="K107" s="243"/>
      <c r="L107" s="243"/>
      <c r="M107" s="243"/>
      <c r="N107" s="243"/>
      <c r="O107" s="125"/>
      <c r="P107" s="19"/>
      <c r="Q107" s="20"/>
      <c r="R107" s="20"/>
      <c r="S107" s="20"/>
      <c r="T107" s="31"/>
      <c r="U107" s="31"/>
      <c r="V107" s="117"/>
      <c r="W107" s="117"/>
      <c r="X107" s="117"/>
      <c r="Y107" s="122"/>
      <c r="Z107" s="43" t="s">
        <v>1483</v>
      </c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2" t="s">
        <v>1484</v>
      </c>
      <c r="AQ107" s="222">
        <v>1</v>
      </c>
      <c r="AR107" s="223"/>
      <c r="AS107" s="177">
        <f>ROUND(L108*AQ107,0)</f>
        <v>1190</v>
      </c>
      <c r="AT107" s="29"/>
    </row>
    <row r="108" spans="1:46" s="147" customFormat="1" ht="17.100000000000001" customHeight="1" x14ac:dyDescent="0.15">
      <c r="A108" s="7">
        <v>16</v>
      </c>
      <c r="B108" s="8">
        <v>8857</v>
      </c>
      <c r="C108" s="9" t="s">
        <v>24</v>
      </c>
      <c r="D108" s="55"/>
      <c r="E108" s="56"/>
      <c r="F108" s="56"/>
      <c r="G108" s="126"/>
      <c r="H108" s="127"/>
      <c r="I108" s="127"/>
      <c r="J108" s="127"/>
      <c r="K108" s="127"/>
      <c r="L108" s="221">
        <f>$L$9*34</f>
        <v>1190</v>
      </c>
      <c r="M108" s="221"/>
      <c r="N108" s="14" t="s">
        <v>62</v>
      </c>
      <c r="O108" s="18"/>
      <c r="P108" s="115" t="s">
        <v>205</v>
      </c>
      <c r="Q108" s="91"/>
      <c r="R108" s="91"/>
      <c r="S108" s="91"/>
      <c r="T108" s="91"/>
      <c r="U108" s="91"/>
      <c r="V108" s="33"/>
      <c r="W108" s="24" t="s">
        <v>1484</v>
      </c>
      <c r="X108" s="219">
        <v>0.7</v>
      </c>
      <c r="Y108" s="220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26"/>
      <c r="AQ108" s="39"/>
      <c r="AR108" s="40"/>
      <c r="AS108" s="177">
        <f>ROUND(L108*X108,0)</f>
        <v>833</v>
      </c>
      <c r="AT108" s="29"/>
    </row>
    <row r="109" spans="1:46" s="147" customFormat="1" ht="17.100000000000001" customHeight="1" x14ac:dyDescent="0.15">
      <c r="A109" s="7">
        <v>16</v>
      </c>
      <c r="B109" s="8">
        <v>8859</v>
      </c>
      <c r="C109" s="9" t="s">
        <v>1323</v>
      </c>
      <c r="D109" s="215" t="s">
        <v>1972</v>
      </c>
      <c r="E109" s="241"/>
      <c r="F109" s="241"/>
      <c r="G109" s="241"/>
      <c r="H109" s="241"/>
      <c r="I109" s="241"/>
      <c r="J109" s="241"/>
      <c r="K109" s="241"/>
      <c r="L109" s="241"/>
      <c r="M109" s="241"/>
      <c r="N109" s="241"/>
      <c r="O109" s="15"/>
      <c r="P109" s="16"/>
      <c r="Q109" s="16"/>
      <c r="R109" s="16"/>
      <c r="S109" s="16"/>
      <c r="T109" s="28"/>
      <c r="U109" s="28"/>
      <c r="V109" s="140"/>
      <c r="W109" s="16"/>
      <c r="X109" s="44"/>
      <c r="Y109" s="45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26"/>
      <c r="AQ109" s="39"/>
      <c r="AR109" s="40"/>
      <c r="AS109" s="177">
        <f>ROUND(L111,0)</f>
        <v>1225</v>
      </c>
      <c r="AT109" s="29"/>
    </row>
    <row r="110" spans="1:46" s="147" customFormat="1" ht="17.100000000000001" customHeight="1" x14ac:dyDescent="0.15">
      <c r="A110" s="7">
        <v>16</v>
      </c>
      <c r="B110" s="8">
        <v>8860</v>
      </c>
      <c r="C110" s="9" t="s">
        <v>1324</v>
      </c>
      <c r="D110" s="242"/>
      <c r="E110" s="243"/>
      <c r="F110" s="243"/>
      <c r="G110" s="243"/>
      <c r="H110" s="243"/>
      <c r="I110" s="243"/>
      <c r="J110" s="243"/>
      <c r="K110" s="243"/>
      <c r="L110" s="243"/>
      <c r="M110" s="243"/>
      <c r="N110" s="243"/>
      <c r="O110" s="125"/>
      <c r="P110" s="19"/>
      <c r="Q110" s="20"/>
      <c r="R110" s="20"/>
      <c r="S110" s="20"/>
      <c r="T110" s="31"/>
      <c r="U110" s="31"/>
      <c r="V110" s="117"/>
      <c r="W110" s="117"/>
      <c r="X110" s="117"/>
      <c r="Y110" s="122"/>
      <c r="Z110" s="43" t="s">
        <v>1483</v>
      </c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2" t="s">
        <v>1484</v>
      </c>
      <c r="AQ110" s="222">
        <v>1</v>
      </c>
      <c r="AR110" s="223"/>
      <c r="AS110" s="177">
        <f>ROUND(L111*AQ110,0)</f>
        <v>1225</v>
      </c>
      <c r="AT110" s="29"/>
    </row>
    <row r="111" spans="1:46" s="147" customFormat="1" ht="17.100000000000001" customHeight="1" x14ac:dyDescent="0.15">
      <c r="A111" s="7">
        <v>16</v>
      </c>
      <c r="B111" s="8">
        <v>8861</v>
      </c>
      <c r="C111" s="9" t="s">
        <v>1325</v>
      </c>
      <c r="D111" s="55"/>
      <c r="E111" s="56"/>
      <c r="F111" s="56"/>
      <c r="G111" s="126"/>
      <c r="H111" s="127"/>
      <c r="I111" s="127"/>
      <c r="J111" s="127"/>
      <c r="K111" s="127"/>
      <c r="L111" s="221">
        <f>$L$9*35</f>
        <v>1225</v>
      </c>
      <c r="M111" s="221"/>
      <c r="N111" s="14" t="s">
        <v>62</v>
      </c>
      <c r="O111" s="18"/>
      <c r="P111" s="115" t="s">
        <v>205</v>
      </c>
      <c r="Q111" s="91"/>
      <c r="R111" s="91"/>
      <c r="S111" s="91"/>
      <c r="T111" s="91"/>
      <c r="U111" s="91"/>
      <c r="V111" s="33"/>
      <c r="W111" s="24" t="s">
        <v>1484</v>
      </c>
      <c r="X111" s="219">
        <v>0.7</v>
      </c>
      <c r="Y111" s="220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26"/>
      <c r="AQ111" s="39"/>
      <c r="AR111" s="40"/>
      <c r="AS111" s="177">
        <f>ROUND(L111*X111,0)</f>
        <v>858</v>
      </c>
      <c r="AT111" s="29"/>
    </row>
    <row r="112" spans="1:46" s="147" customFormat="1" ht="17.100000000000001" customHeight="1" x14ac:dyDescent="0.15">
      <c r="A112" s="7">
        <v>16</v>
      </c>
      <c r="B112" s="8">
        <v>8862</v>
      </c>
      <c r="C112" s="9" t="s">
        <v>755</v>
      </c>
      <c r="D112" s="215" t="s">
        <v>1973</v>
      </c>
      <c r="E112" s="241"/>
      <c r="F112" s="241"/>
      <c r="G112" s="241"/>
      <c r="H112" s="241"/>
      <c r="I112" s="241"/>
      <c r="J112" s="241"/>
      <c r="K112" s="241"/>
      <c r="L112" s="241"/>
      <c r="M112" s="241"/>
      <c r="N112" s="241"/>
      <c r="O112" s="15"/>
      <c r="P112" s="16"/>
      <c r="Q112" s="16"/>
      <c r="R112" s="16"/>
      <c r="S112" s="16"/>
      <c r="T112" s="28"/>
      <c r="U112" s="28"/>
      <c r="V112" s="140"/>
      <c r="W112" s="16"/>
      <c r="X112" s="44"/>
      <c r="Y112" s="45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26"/>
      <c r="AQ112" s="39"/>
      <c r="AR112" s="40"/>
      <c r="AS112" s="177">
        <f>ROUND(L114,0)</f>
        <v>1260</v>
      </c>
      <c r="AT112" s="29"/>
    </row>
    <row r="113" spans="1:46" s="147" customFormat="1" ht="17.100000000000001" customHeight="1" x14ac:dyDescent="0.15">
      <c r="A113" s="7">
        <v>16</v>
      </c>
      <c r="B113" s="8">
        <v>8863</v>
      </c>
      <c r="C113" s="9" t="s">
        <v>756</v>
      </c>
      <c r="D113" s="242"/>
      <c r="E113" s="243"/>
      <c r="F113" s="243"/>
      <c r="G113" s="243"/>
      <c r="H113" s="243"/>
      <c r="I113" s="243"/>
      <c r="J113" s="243"/>
      <c r="K113" s="243"/>
      <c r="L113" s="243"/>
      <c r="M113" s="243"/>
      <c r="N113" s="243"/>
      <c r="O113" s="125"/>
      <c r="P113" s="19"/>
      <c r="Q113" s="20"/>
      <c r="R113" s="20"/>
      <c r="S113" s="20"/>
      <c r="T113" s="31"/>
      <c r="U113" s="31"/>
      <c r="V113" s="117"/>
      <c r="W113" s="117"/>
      <c r="X113" s="117"/>
      <c r="Y113" s="122"/>
      <c r="Z113" s="43" t="s">
        <v>1483</v>
      </c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2" t="s">
        <v>1484</v>
      </c>
      <c r="AQ113" s="222">
        <v>1</v>
      </c>
      <c r="AR113" s="223"/>
      <c r="AS113" s="177">
        <f>ROUND(L114*AQ113,0)</f>
        <v>1260</v>
      </c>
      <c r="AT113" s="29"/>
    </row>
    <row r="114" spans="1:46" s="147" customFormat="1" ht="17.100000000000001" customHeight="1" x14ac:dyDescent="0.15">
      <c r="A114" s="7">
        <v>16</v>
      </c>
      <c r="B114" s="8">
        <v>8864</v>
      </c>
      <c r="C114" s="9" t="s">
        <v>25</v>
      </c>
      <c r="D114" s="55"/>
      <c r="E114" s="56"/>
      <c r="F114" s="56"/>
      <c r="G114" s="126"/>
      <c r="H114" s="127"/>
      <c r="I114" s="127"/>
      <c r="J114" s="127"/>
      <c r="K114" s="127"/>
      <c r="L114" s="221">
        <f>$L$9*36</f>
        <v>1260</v>
      </c>
      <c r="M114" s="221"/>
      <c r="N114" s="14" t="s">
        <v>62</v>
      </c>
      <c r="O114" s="18"/>
      <c r="P114" s="115" t="s">
        <v>205</v>
      </c>
      <c r="Q114" s="91"/>
      <c r="R114" s="91"/>
      <c r="S114" s="91"/>
      <c r="T114" s="91"/>
      <c r="U114" s="91"/>
      <c r="V114" s="33"/>
      <c r="W114" s="24" t="s">
        <v>1484</v>
      </c>
      <c r="X114" s="219">
        <v>0.7</v>
      </c>
      <c r="Y114" s="220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26"/>
      <c r="AQ114" s="39"/>
      <c r="AR114" s="40"/>
      <c r="AS114" s="177">
        <f>ROUND(L114*X114,0)</f>
        <v>882</v>
      </c>
      <c r="AT114" s="29"/>
    </row>
    <row r="115" spans="1:46" s="147" customFormat="1" ht="17.100000000000001" customHeight="1" x14ac:dyDescent="0.15">
      <c r="A115" s="7">
        <v>16</v>
      </c>
      <c r="B115" s="8">
        <v>8866</v>
      </c>
      <c r="C115" s="9" t="s">
        <v>1326</v>
      </c>
      <c r="D115" s="215" t="s">
        <v>1974</v>
      </c>
      <c r="E115" s="241"/>
      <c r="F115" s="241"/>
      <c r="G115" s="241"/>
      <c r="H115" s="241"/>
      <c r="I115" s="241"/>
      <c r="J115" s="241"/>
      <c r="K115" s="241"/>
      <c r="L115" s="241"/>
      <c r="M115" s="241"/>
      <c r="N115" s="241"/>
      <c r="O115" s="15"/>
      <c r="P115" s="16"/>
      <c r="Q115" s="16"/>
      <c r="R115" s="16"/>
      <c r="S115" s="16"/>
      <c r="T115" s="28"/>
      <c r="U115" s="28"/>
      <c r="V115" s="140"/>
      <c r="W115" s="16"/>
      <c r="X115" s="44"/>
      <c r="Y115" s="45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26"/>
      <c r="AQ115" s="39"/>
      <c r="AR115" s="40"/>
      <c r="AS115" s="177">
        <f>ROUND(L117,0)</f>
        <v>1295</v>
      </c>
      <c r="AT115" s="29"/>
    </row>
    <row r="116" spans="1:46" s="147" customFormat="1" ht="17.100000000000001" customHeight="1" x14ac:dyDescent="0.15">
      <c r="A116" s="7">
        <v>16</v>
      </c>
      <c r="B116" s="8">
        <v>8867</v>
      </c>
      <c r="C116" s="9" t="s">
        <v>1327</v>
      </c>
      <c r="D116" s="242"/>
      <c r="E116" s="243"/>
      <c r="F116" s="243"/>
      <c r="G116" s="243"/>
      <c r="H116" s="243"/>
      <c r="I116" s="243"/>
      <c r="J116" s="243"/>
      <c r="K116" s="243"/>
      <c r="L116" s="243"/>
      <c r="M116" s="243"/>
      <c r="N116" s="243"/>
      <c r="O116" s="125"/>
      <c r="P116" s="19"/>
      <c r="Q116" s="20"/>
      <c r="R116" s="20"/>
      <c r="S116" s="20"/>
      <c r="T116" s="31"/>
      <c r="U116" s="31"/>
      <c r="V116" s="117"/>
      <c r="W116" s="117"/>
      <c r="X116" s="117"/>
      <c r="Y116" s="122"/>
      <c r="Z116" s="43" t="s">
        <v>1483</v>
      </c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2" t="s">
        <v>1484</v>
      </c>
      <c r="AQ116" s="222">
        <v>1</v>
      </c>
      <c r="AR116" s="223"/>
      <c r="AS116" s="177">
        <f>ROUND(L117*AQ116,0)</f>
        <v>1295</v>
      </c>
      <c r="AT116" s="29"/>
    </row>
    <row r="117" spans="1:46" s="147" customFormat="1" ht="17.100000000000001" customHeight="1" x14ac:dyDescent="0.15">
      <c r="A117" s="7">
        <v>16</v>
      </c>
      <c r="B117" s="8">
        <v>8868</v>
      </c>
      <c r="C117" s="9" t="s">
        <v>1328</v>
      </c>
      <c r="D117" s="55"/>
      <c r="E117" s="56"/>
      <c r="F117" s="56"/>
      <c r="G117" s="126"/>
      <c r="H117" s="127"/>
      <c r="I117" s="127"/>
      <c r="J117" s="127"/>
      <c r="K117" s="127"/>
      <c r="L117" s="221">
        <f>$L$9*37</f>
        <v>1295</v>
      </c>
      <c r="M117" s="221"/>
      <c r="N117" s="14" t="s">
        <v>62</v>
      </c>
      <c r="O117" s="18"/>
      <c r="P117" s="115" t="s">
        <v>205</v>
      </c>
      <c r="Q117" s="91"/>
      <c r="R117" s="91"/>
      <c r="S117" s="91"/>
      <c r="T117" s="91"/>
      <c r="U117" s="91"/>
      <c r="V117" s="33"/>
      <c r="W117" s="24" t="s">
        <v>1484</v>
      </c>
      <c r="X117" s="219">
        <v>0.7</v>
      </c>
      <c r="Y117" s="220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26"/>
      <c r="AQ117" s="39"/>
      <c r="AR117" s="40"/>
      <c r="AS117" s="177">
        <f>ROUND(L117*X117,0)</f>
        <v>907</v>
      </c>
      <c r="AT117" s="29"/>
    </row>
    <row r="118" spans="1:46" s="147" customFormat="1" ht="17.100000000000001" customHeight="1" x14ac:dyDescent="0.15">
      <c r="A118" s="7">
        <v>16</v>
      </c>
      <c r="B118" s="8">
        <v>8869</v>
      </c>
      <c r="C118" s="9" t="s">
        <v>757</v>
      </c>
      <c r="D118" s="215" t="s">
        <v>1975</v>
      </c>
      <c r="E118" s="241"/>
      <c r="F118" s="241"/>
      <c r="G118" s="241"/>
      <c r="H118" s="241"/>
      <c r="I118" s="241"/>
      <c r="J118" s="241"/>
      <c r="K118" s="241"/>
      <c r="L118" s="241"/>
      <c r="M118" s="241"/>
      <c r="N118" s="241"/>
      <c r="O118" s="15"/>
      <c r="P118" s="16"/>
      <c r="Q118" s="16"/>
      <c r="R118" s="16"/>
      <c r="S118" s="16"/>
      <c r="T118" s="28"/>
      <c r="U118" s="28"/>
      <c r="V118" s="140"/>
      <c r="W118" s="16"/>
      <c r="X118" s="44"/>
      <c r="Y118" s="45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26"/>
      <c r="AQ118" s="39"/>
      <c r="AR118" s="40"/>
      <c r="AS118" s="177">
        <f>ROUND(L120,0)</f>
        <v>1330</v>
      </c>
      <c r="AT118" s="29"/>
    </row>
    <row r="119" spans="1:46" s="147" customFormat="1" ht="17.100000000000001" customHeight="1" x14ac:dyDescent="0.15">
      <c r="A119" s="7">
        <v>16</v>
      </c>
      <c r="B119" s="8">
        <v>8870</v>
      </c>
      <c r="C119" s="9" t="s">
        <v>758</v>
      </c>
      <c r="D119" s="242"/>
      <c r="E119" s="243"/>
      <c r="F119" s="243"/>
      <c r="G119" s="243"/>
      <c r="H119" s="243"/>
      <c r="I119" s="243"/>
      <c r="J119" s="243"/>
      <c r="K119" s="243"/>
      <c r="L119" s="243"/>
      <c r="M119" s="243"/>
      <c r="N119" s="243"/>
      <c r="O119" s="125"/>
      <c r="P119" s="19"/>
      <c r="Q119" s="20"/>
      <c r="R119" s="20"/>
      <c r="S119" s="20"/>
      <c r="T119" s="31"/>
      <c r="U119" s="31"/>
      <c r="V119" s="117"/>
      <c r="W119" s="117"/>
      <c r="X119" s="117"/>
      <c r="Y119" s="122"/>
      <c r="Z119" s="43" t="s">
        <v>1483</v>
      </c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2" t="s">
        <v>1484</v>
      </c>
      <c r="AQ119" s="222">
        <v>1</v>
      </c>
      <c r="AR119" s="223"/>
      <c r="AS119" s="177">
        <f>ROUND(L120*AQ119,0)</f>
        <v>1330</v>
      </c>
      <c r="AT119" s="29"/>
    </row>
    <row r="120" spans="1:46" s="147" customFormat="1" ht="17.100000000000001" customHeight="1" x14ac:dyDescent="0.15">
      <c r="A120" s="7">
        <v>16</v>
      </c>
      <c r="B120" s="8">
        <v>8871</v>
      </c>
      <c r="C120" s="9" t="s">
        <v>26</v>
      </c>
      <c r="D120" s="55"/>
      <c r="E120" s="56"/>
      <c r="F120" s="56"/>
      <c r="G120" s="126"/>
      <c r="H120" s="127"/>
      <c r="I120" s="127"/>
      <c r="J120" s="127"/>
      <c r="K120" s="127"/>
      <c r="L120" s="221">
        <f>$L$9*38</f>
        <v>1330</v>
      </c>
      <c r="M120" s="221"/>
      <c r="N120" s="14" t="s">
        <v>62</v>
      </c>
      <c r="O120" s="18"/>
      <c r="P120" s="115" t="s">
        <v>205</v>
      </c>
      <c r="Q120" s="91"/>
      <c r="R120" s="91"/>
      <c r="S120" s="91"/>
      <c r="T120" s="91"/>
      <c r="U120" s="91"/>
      <c r="V120" s="33"/>
      <c r="W120" s="24" t="s">
        <v>1484</v>
      </c>
      <c r="X120" s="219">
        <v>0.7</v>
      </c>
      <c r="Y120" s="220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26"/>
      <c r="AQ120" s="39"/>
      <c r="AR120" s="40"/>
      <c r="AS120" s="177">
        <f>ROUND(L120*X120,0)</f>
        <v>931</v>
      </c>
      <c r="AT120" s="29"/>
    </row>
    <row r="121" spans="1:46" s="147" customFormat="1" ht="17.100000000000001" customHeight="1" x14ac:dyDescent="0.15">
      <c r="A121" s="7">
        <v>16</v>
      </c>
      <c r="B121" s="8">
        <v>8873</v>
      </c>
      <c r="C121" s="9" t="s">
        <v>1329</v>
      </c>
      <c r="D121" s="215" t="s">
        <v>1976</v>
      </c>
      <c r="E121" s="241"/>
      <c r="F121" s="241"/>
      <c r="G121" s="241"/>
      <c r="H121" s="241"/>
      <c r="I121" s="241"/>
      <c r="J121" s="241"/>
      <c r="K121" s="241"/>
      <c r="L121" s="241"/>
      <c r="M121" s="241"/>
      <c r="N121" s="241"/>
      <c r="O121" s="15"/>
      <c r="P121" s="16"/>
      <c r="Q121" s="16"/>
      <c r="R121" s="16"/>
      <c r="S121" s="16"/>
      <c r="T121" s="28"/>
      <c r="U121" s="28"/>
      <c r="V121" s="140"/>
      <c r="W121" s="16"/>
      <c r="X121" s="44"/>
      <c r="Y121" s="45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26"/>
      <c r="AQ121" s="39"/>
      <c r="AR121" s="40"/>
      <c r="AS121" s="177">
        <f>ROUND(L123,0)</f>
        <v>1365</v>
      </c>
      <c r="AT121" s="29"/>
    </row>
    <row r="122" spans="1:46" s="147" customFormat="1" ht="17.100000000000001" customHeight="1" x14ac:dyDescent="0.15">
      <c r="A122" s="7">
        <v>16</v>
      </c>
      <c r="B122" s="8">
        <v>8874</v>
      </c>
      <c r="C122" s="9" t="s">
        <v>1330</v>
      </c>
      <c r="D122" s="242"/>
      <c r="E122" s="243"/>
      <c r="F122" s="243"/>
      <c r="G122" s="243"/>
      <c r="H122" s="243"/>
      <c r="I122" s="243"/>
      <c r="J122" s="243"/>
      <c r="K122" s="243"/>
      <c r="L122" s="243"/>
      <c r="M122" s="243"/>
      <c r="N122" s="243"/>
      <c r="O122" s="125"/>
      <c r="P122" s="19"/>
      <c r="Q122" s="20"/>
      <c r="R122" s="20"/>
      <c r="S122" s="20"/>
      <c r="T122" s="31"/>
      <c r="U122" s="31"/>
      <c r="V122" s="117"/>
      <c r="W122" s="117"/>
      <c r="X122" s="117"/>
      <c r="Y122" s="122"/>
      <c r="Z122" s="43" t="s">
        <v>1521</v>
      </c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2" t="s">
        <v>1522</v>
      </c>
      <c r="AQ122" s="222">
        <v>1</v>
      </c>
      <c r="AR122" s="223"/>
      <c r="AS122" s="177">
        <f>ROUND(L123*AQ122,0)</f>
        <v>1365</v>
      </c>
      <c r="AT122" s="29"/>
    </row>
    <row r="123" spans="1:46" s="147" customFormat="1" ht="17.100000000000001" customHeight="1" x14ac:dyDescent="0.15">
      <c r="A123" s="7">
        <v>16</v>
      </c>
      <c r="B123" s="8">
        <v>8875</v>
      </c>
      <c r="C123" s="9" t="s">
        <v>1331</v>
      </c>
      <c r="D123" s="55"/>
      <c r="E123" s="56"/>
      <c r="F123" s="56"/>
      <c r="G123" s="126"/>
      <c r="H123" s="127"/>
      <c r="I123" s="127"/>
      <c r="J123" s="127"/>
      <c r="K123" s="127"/>
      <c r="L123" s="221">
        <f>$L$9*39</f>
        <v>1365</v>
      </c>
      <c r="M123" s="221"/>
      <c r="N123" s="14" t="s">
        <v>62</v>
      </c>
      <c r="O123" s="18"/>
      <c r="P123" s="115" t="s">
        <v>205</v>
      </c>
      <c r="Q123" s="91"/>
      <c r="R123" s="91"/>
      <c r="S123" s="91"/>
      <c r="T123" s="91"/>
      <c r="U123" s="91"/>
      <c r="V123" s="33"/>
      <c r="W123" s="24" t="s">
        <v>1522</v>
      </c>
      <c r="X123" s="219">
        <v>0.7</v>
      </c>
      <c r="Y123" s="220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26"/>
      <c r="AQ123" s="39"/>
      <c r="AR123" s="40"/>
      <c r="AS123" s="177">
        <f>ROUND(L123*X123,0)</f>
        <v>956</v>
      </c>
      <c r="AT123" s="29"/>
    </row>
    <row r="124" spans="1:46" s="147" customFormat="1" ht="17.100000000000001" customHeight="1" x14ac:dyDescent="0.15">
      <c r="A124" s="7">
        <v>16</v>
      </c>
      <c r="B124" s="8">
        <v>8876</v>
      </c>
      <c r="C124" s="9" t="s">
        <v>759</v>
      </c>
      <c r="D124" s="215" t="s">
        <v>1977</v>
      </c>
      <c r="E124" s="241"/>
      <c r="F124" s="241"/>
      <c r="G124" s="241"/>
      <c r="H124" s="241"/>
      <c r="I124" s="241"/>
      <c r="J124" s="241"/>
      <c r="K124" s="241"/>
      <c r="L124" s="241"/>
      <c r="M124" s="241"/>
      <c r="N124" s="241"/>
      <c r="O124" s="15"/>
      <c r="P124" s="16"/>
      <c r="Q124" s="16"/>
      <c r="R124" s="16"/>
      <c r="S124" s="16"/>
      <c r="T124" s="28"/>
      <c r="U124" s="28"/>
      <c r="V124" s="140"/>
      <c r="W124" s="16"/>
      <c r="X124" s="44"/>
      <c r="Y124" s="45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26"/>
      <c r="AQ124" s="39"/>
      <c r="AR124" s="40"/>
      <c r="AS124" s="177">
        <f>ROUND(L126,0)</f>
        <v>1400</v>
      </c>
      <c r="AT124" s="29"/>
    </row>
    <row r="125" spans="1:46" s="147" customFormat="1" ht="17.100000000000001" customHeight="1" x14ac:dyDescent="0.15">
      <c r="A125" s="7">
        <v>16</v>
      </c>
      <c r="B125" s="8">
        <v>8877</v>
      </c>
      <c r="C125" s="9" t="s">
        <v>760</v>
      </c>
      <c r="D125" s="242"/>
      <c r="E125" s="243"/>
      <c r="F125" s="243"/>
      <c r="G125" s="243"/>
      <c r="H125" s="243"/>
      <c r="I125" s="243"/>
      <c r="J125" s="243"/>
      <c r="K125" s="243"/>
      <c r="L125" s="243"/>
      <c r="M125" s="243"/>
      <c r="N125" s="243"/>
      <c r="O125" s="125"/>
      <c r="P125" s="19"/>
      <c r="Q125" s="20"/>
      <c r="R125" s="20"/>
      <c r="S125" s="20"/>
      <c r="T125" s="31"/>
      <c r="U125" s="31"/>
      <c r="V125" s="117"/>
      <c r="W125" s="117"/>
      <c r="X125" s="117"/>
      <c r="Y125" s="122"/>
      <c r="Z125" s="43" t="s">
        <v>1521</v>
      </c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2" t="s">
        <v>1522</v>
      </c>
      <c r="AQ125" s="222">
        <v>1</v>
      </c>
      <c r="AR125" s="223"/>
      <c r="AS125" s="177">
        <f>ROUND(L126*AQ125,0)</f>
        <v>1400</v>
      </c>
      <c r="AT125" s="29"/>
    </row>
    <row r="126" spans="1:46" s="147" customFormat="1" ht="17.100000000000001" customHeight="1" x14ac:dyDescent="0.15">
      <c r="A126" s="7">
        <v>16</v>
      </c>
      <c r="B126" s="8">
        <v>8878</v>
      </c>
      <c r="C126" s="9" t="s">
        <v>27</v>
      </c>
      <c r="D126" s="55"/>
      <c r="E126" s="56"/>
      <c r="F126" s="56"/>
      <c r="G126" s="126"/>
      <c r="H126" s="127"/>
      <c r="I126" s="127"/>
      <c r="J126" s="127"/>
      <c r="K126" s="127"/>
      <c r="L126" s="221">
        <f>$L$9*40</f>
        <v>1400</v>
      </c>
      <c r="M126" s="221"/>
      <c r="N126" s="14" t="s">
        <v>62</v>
      </c>
      <c r="O126" s="18"/>
      <c r="P126" s="115" t="s">
        <v>205</v>
      </c>
      <c r="Q126" s="91"/>
      <c r="R126" s="91"/>
      <c r="S126" s="91"/>
      <c r="T126" s="91"/>
      <c r="U126" s="91"/>
      <c r="V126" s="33"/>
      <c r="W126" s="24" t="s">
        <v>1522</v>
      </c>
      <c r="X126" s="219">
        <v>0.7</v>
      </c>
      <c r="Y126" s="220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26"/>
      <c r="AQ126" s="39"/>
      <c r="AR126" s="40"/>
      <c r="AS126" s="177">
        <f>ROUND(L126*X126,0)</f>
        <v>980</v>
      </c>
      <c r="AT126" s="29"/>
    </row>
    <row r="127" spans="1:46" s="147" customFormat="1" ht="17.100000000000001" customHeight="1" x14ac:dyDescent="0.15">
      <c r="A127" s="7">
        <v>16</v>
      </c>
      <c r="B127" s="8">
        <v>8880</v>
      </c>
      <c r="C127" s="9" t="s">
        <v>1332</v>
      </c>
      <c r="D127" s="215" t="s">
        <v>1978</v>
      </c>
      <c r="E127" s="241"/>
      <c r="F127" s="241"/>
      <c r="G127" s="241"/>
      <c r="H127" s="241"/>
      <c r="I127" s="241"/>
      <c r="J127" s="241"/>
      <c r="K127" s="241"/>
      <c r="L127" s="241"/>
      <c r="M127" s="241"/>
      <c r="N127" s="241"/>
      <c r="O127" s="15"/>
      <c r="P127" s="16"/>
      <c r="Q127" s="16"/>
      <c r="R127" s="16"/>
      <c r="S127" s="16"/>
      <c r="T127" s="28"/>
      <c r="U127" s="28"/>
      <c r="V127" s="140"/>
      <c r="W127" s="16"/>
      <c r="X127" s="44"/>
      <c r="Y127" s="45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26"/>
      <c r="AQ127" s="39"/>
      <c r="AR127" s="40"/>
      <c r="AS127" s="177">
        <f>ROUND(L129,0)</f>
        <v>1435</v>
      </c>
      <c r="AT127" s="29"/>
    </row>
    <row r="128" spans="1:46" s="147" customFormat="1" ht="17.100000000000001" customHeight="1" x14ac:dyDescent="0.15">
      <c r="A128" s="7">
        <v>16</v>
      </c>
      <c r="B128" s="8">
        <v>8881</v>
      </c>
      <c r="C128" s="9" t="s">
        <v>1333</v>
      </c>
      <c r="D128" s="242"/>
      <c r="E128" s="243"/>
      <c r="F128" s="243"/>
      <c r="G128" s="243"/>
      <c r="H128" s="243"/>
      <c r="I128" s="243"/>
      <c r="J128" s="243"/>
      <c r="K128" s="243"/>
      <c r="L128" s="243"/>
      <c r="M128" s="243"/>
      <c r="N128" s="243"/>
      <c r="O128" s="125"/>
      <c r="P128" s="19"/>
      <c r="Q128" s="20"/>
      <c r="R128" s="20"/>
      <c r="S128" s="20"/>
      <c r="T128" s="31"/>
      <c r="U128" s="31"/>
      <c r="V128" s="117"/>
      <c r="W128" s="117"/>
      <c r="X128" s="117"/>
      <c r="Y128" s="122"/>
      <c r="Z128" s="43" t="s">
        <v>1521</v>
      </c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2" t="s">
        <v>1522</v>
      </c>
      <c r="AQ128" s="222">
        <v>1</v>
      </c>
      <c r="AR128" s="223"/>
      <c r="AS128" s="177">
        <f>ROUND(L129*AQ128,0)</f>
        <v>1435</v>
      </c>
      <c r="AT128" s="29"/>
    </row>
    <row r="129" spans="1:46" s="147" customFormat="1" ht="17.100000000000001" customHeight="1" x14ac:dyDescent="0.15">
      <c r="A129" s="7">
        <v>16</v>
      </c>
      <c r="B129" s="8">
        <v>8882</v>
      </c>
      <c r="C129" s="9" t="s">
        <v>1334</v>
      </c>
      <c r="D129" s="55"/>
      <c r="E129" s="56"/>
      <c r="F129" s="56"/>
      <c r="G129" s="126"/>
      <c r="H129" s="127"/>
      <c r="I129" s="127"/>
      <c r="J129" s="127"/>
      <c r="K129" s="127"/>
      <c r="L129" s="221">
        <f>$L$9*41</f>
        <v>1435</v>
      </c>
      <c r="M129" s="221"/>
      <c r="N129" s="14" t="s">
        <v>62</v>
      </c>
      <c r="O129" s="18"/>
      <c r="P129" s="114" t="s">
        <v>205</v>
      </c>
      <c r="Q129" s="108"/>
      <c r="R129" s="108"/>
      <c r="S129" s="108"/>
      <c r="T129" s="108"/>
      <c r="U129" s="108"/>
      <c r="V129" s="109"/>
      <c r="W129" s="26" t="s">
        <v>1522</v>
      </c>
      <c r="X129" s="228">
        <v>0.7</v>
      </c>
      <c r="Y129" s="229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26"/>
      <c r="AQ129" s="39"/>
      <c r="AR129" s="40"/>
      <c r="AS129" s="177">
        <f>ROUND(L129*X129,0)</f>
        <v>1005</v>
      </c>
      <c r="AT129" s="29"/>
    </row>
    <row r="130" spans="1:46" s="147" customFormat="1" ht="17.100000000000001" customHeight="1" x14ac:dyDescent="0.15">
      <c r="A130" s="7">
        <v>16</v>
      </c>
      <c r="B130" s="8">
        <v>8883</v>
      </c>
      <c r="C130" s="9" t="s">
        <v>1433</v>
      </c>
      <c r="D130" s="215" t="s">
        <v>1432</v>
      </c>
      <c r="E130" s="241"/>
      <c r="F130" s="241"/>
      <c r="G130" s="241"/>
      <c r="H130" s="241"/>
      <c r="I130" s="241"/>
      <c r="J130" s="241"/>
      <c r="K130" s="241"/>
      <c r="L130" s="241"/>
      <c r="M130" s="241"/>
      <c r="N130" s="241"/>
      <c r="O130" s="15"/>
      <c r="P130" s="16"/>
      <c r="Q130" s="16"/>
      <c r="R130" s="16"/>
      <c r="S130" s="16"/>
      <c r="T130" s="28"/>
      <c r="U130" s="28"/>
      <c r="V130" s="140"/>
      <c r="W130" s="16"/>
      <c r="X130" s="44"/>
      <c r="Y130" s="45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26"/>
      <c r="AQ130" s="39"/>
      <c r="AR130" s="40"/>
      <c r="AS130" s="177">
        <f>ROUND(L132,0)</f>
        <v>1470</v>
      </c>
      <c r="AT130" s="29"/>
    </row>
    <row r="131" spans="1:46" s="147" customFormat="1" ht="17.100000000000001" customHeight="1" x14ac:dyDescent="0.15">
      <c r="A131" s="7">
        <v>16</v>
      </c>
      <c r="B131" s="8">
        <v>8884</v>
      </c>
      <c r="C131" s="9" t="s">
        <v>1434</v>
      </c>
      <c r="D131" s="242"/>
      <c r="E131" s="243"/>
      <c r="F131" s="243"/>
      <c r="G131" s="243"/>
      <c r="H131" s="243"/>
      <c r="I131" s="243"/>
      <c r="J131" s="243"/>
      <c r="K131" s="243"/>
      <c r="L131" s="243"/>
      <c r="M131" s="243"/>
      <c r="N131" s="243"/>
      <c r="O131" s="125"/>
      <c r="P131" s="19"/>
      <c r="Q131" s="20"/>
      <c r="R131" s="20"/>
      <c r="S131" s="20"/>
      <c r="T131" s="31"/>
      <c r="U131" s="31"/>
      <c r="V131" s="117"/>
      <c r="W131" s="117"/>
      <c r="X131" s="117"/>
      <c r="Y131" s="122"/>
      <c r="Z131" s="43" t="s">
        <v>1521</v>
      </c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2" t="s">
        <v>1522</v>
      </c>
      <c r="AQ131" s="222">
        <v>1</v>
      </c>
      <c r="AR131" s="223"/>
      <c r="AS131" s="177">
        <f>ROUND(L132*AQ131,0)</f>
        <v>1470</v>
      </c>
      <c r="AT131" s="29"/>
    </row>
    <row r="132" spans="1:46" s="147" customFormat="1" ht="17.100000000000001" customHeight="1" x14ac:dyDescent="0.15">
      <c r="A132" s="7">
        <v>16</v>
      </c>
      <c r="B132" s="8">
        <v>8885</v>
      </c>
      <c r="C132" s="9" t="s">
        <v>1435</v>
      </c>
      <c r="D132" s="57"/>
      <c r="E132" s="58"/>
      <c r="F132" s="58"/>
      <c r="G132" s="128"/>
      <c r="H132" s="129"/>
      <c r="I132" s="129"/>
      <c r="J132" s="129"/>
      <c r="K132" s="129"/>
      <c r="L132" s="230">
        <f>$L$9*42</f>
        <v>1470</v>
      </c>
      <c r="M132" s="230"/>
      <c r="N132" s="20" t="s">
        <v>62</v>
      </c>
      <c r="O132" s="21"/>
      <c r="P132" s="114" t="s">
        <v>205</v>
      </c>
      <c r="Q132" s="108"/>
      <c r="R132" s="108"/>
      <c r="S132" s="108"/>
      <c r="T132" s="108"/>
      <c r="U132" s="108"/>
      <c r="V132" s="109"/>
      <c r="W132" s="26" t="s">
        <v>1522</v>
      </c>
      <c r="X132" s="228">
        <v>0.7</v>
      </c>
      <c r="Y132" s="229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26"/>
      <c r="AQ132" s="39"/>
      <c r="AR132" s="40"/>
      <c r="AS132" s="178">
        <f>ROUND(L132*X132,0)</f>
        <v>1029</v>
      </c>
      <c r="AT132" s="41"/>
    </row>
    <row r="133" spans="1:46" ht="17.100000000000001" customHeight="1" x14ac:dyDescent="0.15">
      <c r="A133" s="1"/>
    </row>
    <row r="134" spans="1:46" s="147" customFormat="1" ht="17.100000000000001" customHeight="1" x14ac:dyDescent="0.15">
      <c r="A134" s="25"/>
      <c r="B134" s="25"/>
      <c r="C134" s="14"/>
      <c r="D134" s="14"/>
      <c r="E134" s="14"/>
      <c r="F134" s="14"/>
      <c r="G134" s="14"/>
      <c r="H134" s="14"/>
      <c r="I134" s="32"/>
      <c r="J134" s="32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24"/>
      <c r="V134" s="24"/>
      <c r="W134" s="14"/>
      <c r="X134" s="27"/>
      <c r="Y134" s="30"/>
      <c r="Z134" s="14"/>
      <c r="AA134" s="14"/>
      <c r="AB134" s="14"/>
      <c r="AC134" s="27"/>
      <c r="AD134" s="30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4"/>
      <c r="AT134" s="116"/>
    </row>
    <row r="135" spans="1:46" s="147" customFormat="1" ht="17.100000000000001" customHeight="1" x14ac:dyDescent="0.15">
      <c r="A135" s="25"/>
      <c r="B135" s="2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24"/>
      <c r="V135" s="24"/>
      <c r="W135" s="14"/>
      <c r="X135" s="24"/>
      <c r="Y135" s="30"/>
      <c r="Z135" s="14"/>
      <c r="AA135" s="14"/>
      <c r="AB135" s="14"/>
      <c r="AC135" s="27"/>
      <c r="AD135" s="30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4"/>
      <c r="AT135" s="116"/>
    </row>
    <row r="136" spans="1:46" s="147" customFormat="1" ht="17.100000000000001" customHeight="1" x14ac:dyDescent="0.15">
      <c r="A136" s="25"/>
      <c r="B136" s="2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24"/>
      <c r="V136" s="24"/>
      <c r="W136" s="14"/>
      <c r="X136" s="24"/>
      <c r="Y136" s="30"/>
      <c r="Z136" s="14"/>
      <c r="AA136" s="14"/>
      <c r="AB136" s="14"/>
      <c r="AC136" s="13"/>
      <c r="AD136" s="13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34"/>
      <c r="AT136" s="116"/>
    </row>
    <row r="137" spans="1:46" s="147" customFormat="1" ht="17.100000000000001" customHeight="1" x14ac:dyDescent="0.15">
      <c r="A137" s="25"/>
      <c r="B137" s="2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35"/>
      <c r="U137" s="150"/>
      <c r="V137" s="150"/>
      <c r="W137" s="116"/>
      <c r="X137" s="150"/>
      <c r="Y137" s="30"/>
      <c r="Z137" s="14"/>
      <c r="AA137" s="14"/>
      <c r="AB137" s="14"/>
      <c r="AC137" s="27"/>
      <c r="AD137" s="30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4"/>
      <c r="AT137" s="116"/>
    </row>
    <row r="138" spans="1:46" s="147" customFormat="1" ht="17.100000000000001" customHeight="1" x14ac:dyDescent="0.15">
      <c r="A138" s="25"/>
      <c r="B138" s="2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24"/>
      <c r="U138" s="27"/>
      <c r="V138" s="30"/>
      <c r="W138" s="14"/>
      <c r="X138" s="24"/>
      <c r="Y138" s="30"/>
      <c r="Z138" s="14"/>
      <c r="AA138" s="14"/>
      <c r="AB138" s="14"/>
      <c r="AC138" s="27"/>
      <c r="AD138" s="30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4"/>
      <c r="AT138" s="116"/>
    </row>
    <row r="139" spans="1:46" s="147" customFormat="1" ht="17.100000000000001" customHeight="1" x14ac:dyDescent="0.15">
      <c r="A139" s="25"/>
      <c r="B139" s="2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24"/>
      <c r="V139" s="30"/>
      <c r="W139" s="14"/>
      <c r="X139" s="24"/>
      <c r="Y139" s="30"/>
      <c r="Z139" s="14"/>
      <c r="AA139" s="14"/>
      <c r="AB139" s="14"/>
      <c r="AC139" s="13"/>
      <c r="AD139" s="13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34"/>
      <c r="AT139" s="116"/>
    </row>
    <row r="140" spans="1:46" s="147" customFormat="1" ht="17.100000000000001" customHeight="1" x14ac:dyDescent="0.15">
      <c r="A140" s="25"/>
      <c r="B140" s="2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24"/>
      <c r="V140" s="30"/>
      <c r="W140" s="14"/>
      <c r="X140" s="27"/>
      <c r="Y140" s="30"/>
      <c r="Z140" s="14"/>
      <c r="AA140" s="14"/>
      <c r="AB140" s="14"/>
      <c r="AC140" s="27"/>
      <c r="AD140" s="30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4"/>
      <c r="AT140" s="116"/>
    </row>
  </sheetData>
  <mergeCells count="168">
    <mergeCell ref="D76:N77"/>
    <mergeCell ref="D70:N71"/>
    <mergeCell ref="X75:Y75"/>
    <mergeCell ref="L75:M75"/>
    <mergeCell ref="D73:N74"/>
    <mergeCell ref="AQ74:AR74"/>
    <mergeCell ref="AQ122:AR122"/>
    <mergeCell ref="X123:Y123"/>
    <mergeCell ref="AQ89:AR89"/>
    <mergeCell ref="D118:N119"/>
    <mergeCell ref="L120:M120"/>
    <mergeCell ref="X114:Y114"/>
    <mergeCell ref="X120:Y120"/>
    <mergeCell ref="AQ116:AR116"/>
    <mergeCell ref="X96:Y96"/>
    <mergeCell ref="D103:N104"/>
    <mergeCell ref="L99:M99"/>
    <mergeCell ref="AQ113:AR113"/>
    <mergeCell ref="D97:N98"/>
    <mergeCell ref="AQ98:AR98"/>
    <mergeCell ref="AQ95:AR95"/>
    <mergeCell ref="AQ92:AR92"/>
    <mergeCell ref="X99:Y99"/>
    <mergeCell ref="AQ104:AR104"/>
    <mergeCell ref="L81:M81"/>
    <mergeCell ref="L96:M96"/>
    <mergeCell ref="D85:N86"/>
    <mergeCell ref="L87:M87"/>
    <mergeCell ref="X81:Y81"/>
    <mergeCell ref="X84:Y84"/>
    <mergeCell ref="X78:Y78"/>
    <mergeCell ref="D94:N95"/>
    <mergeCell ref="X87:Y87"/>
    <mergeCell ref="D82:N83"/>
    <mergeCell ref="L84:M84"/>
    <mergeCell ref="L93:M93"/>
    <mergeCell ref="D88:N89"/>
    <mergeCell ref="D91:N92"/>
    <mergeCell ref="X93:Y93"/>
    <mergeCell ref="X90:Y90"/>
    <mergeCell ref="L90:M90"/>
    <mergeCell ref="L78:M78"/>
    <mergeCell ref="AQ80:AR80"/>
    <mergeCell ref="AQ86:AR86"/>
    <mergeCell ref="AQ83:AR83"/>
    <mergeCell ref="AQ77:AR77"/>
    <mergeCell ref="L33:M33"/>
    <mergeCell ref="D31:N32"/>
    <mergeCell ref="X54:Y54"/>
    <mergeCell ref="D49:N50"/>
    <mergeCell ref="L36:M36"/>
    <mergeCell ref="D37:N38"/>
    <mergeCell ref="X36:Y36"/>
    <mergeCell ref="X45:Y45"/>
    <mergeCell ref="AQ53:AR53"/>
    <mergeCell ref="L54:M54"/>
    <mergeCell ref="D34:N35"/>
    <mergeCell ref="AQ41:AR41"/>
    <mergeCell ref="L42:M42"/>
    <mergeCell ref="L39:M39"/>
    <mergeCell ref="X48:Y48"/>
    <mergeCell ref="L48:M48"/>
    <mergeCell ref="AQ50:AR50"/>
    <mergeCell ref="D46:N47"/>
    <mergeCell ref="AQ47:AR47"/>
    <mergeCell ref="D79:N80"/>
    <mergeCell ref="D19:N20"/>
    <mergeCell ref="AQ20:AR20"/>
    <mergeCell ref="L21:M21"/>
    <mergeCell ref="X21:Y21"/>
    <mergeCell ref="D22:N23"/>
    <mergeCell ref="L27:M27"/>
    <mergeCell ref="X27:Y27"/>
    <mergeCell ref="X12:Y12"/>
    <mergeCell ref="L45:M45"/>
    <mergeCell ref="D40:N41"/>
    <mergeCell ref="X18:Y18"/>
    <mergeCell ref="L18:M18"/>
    <mergeCell ref="L15:M15"/>
    <mergeCell ref="X15:Y15"/>
    <mergeCell ref="AQ17:AR17"/>
    <mergeCell ref="D16:N17"/>
    <mergeCell ref="AQ29:AR29"/>
    <mergeCell ref="L30:M30"/>
    <mergeCell ref="X33:Y33"/>
    <mergeCell ref="D28:N29"/>
    <mergeCell ref="X30:Y30"/>
    <mergeCell ref="D25:N26"/>
    <mergeCell ref="AQ26:AR26"/>
    <mergeCell ref="X24:Y24"/>
    <mergeCell ref="L57:M57"/>
    <mergeCell ref="L72:M72"/>
    <mergeCell ref="X63:Y63"/>
    <mergeCell ref="D67:N68"/>
    <mergeCell ref="D64:N65"/>
    <mergeCell ref="L69:M69"/>
    <mergeCell ref="X69:Y69"/>
    <mergeCell ref="AQ56:AR56"/>
    <mergeCell ref="D55:N56"/>
    <mergeCell ref="D58:N59"/>
    <mergeCell ref="AQ68:AR68"/>
    <mergeCell ref="X72:Y72"/>
    <mergeCell ref="L63:M63"/>
    <mergeCell ref="AQ71:AR71"/>
    <mergeCell ref="X57:Y57"/>
    <mergeCell ref="D61:N62"/>
    <mergeCell ref="AQ62:AR62"/>
    <mergeCell ref="X60:Y60"/>
    <mergeCell ref="AQ59:AR59"/>
    <mergeCell ref="AQ65:AR65"/>
    <mergeCell ref="D7:N8"/>
    <mergeCell ref="D10:N11"/>
    <mergeCell ref="L51:M51"/>
    <mergeCell ref="X51:Y51"/>
    <mergeCell ref="X66:Y66"/>
    <mergeCell ref="L66:M66"/>
    <mergeCell ref="X39:Y39"/>
    <mergeCell ref="AQ8:AR8"/>
    <mergeCell ref="L9:M9"/>
    <mergeCell ref="X9:Y9"/>
    <mergeCell ref="D13:N14"/>
    <mergeCell ref="AQ14:AR14"/>
    <mergeCell ref="L12:M12"/>
    <mergeCell ref="AQ11:AR11"/>
    <mergeCell ref="AQ35:AR35"/>
    <mergeCell ref="AQ44:AR44"/>
    <mergeCell ref="X42:Y42"/>
    <mergeCell ref="D43:N44"/>
    <mergeCell ref="AQ32:AR32"/>
    <mergeCell ref="AQ38:AR38"/>
    <mergeCell ref="AQ23:AR23"/>
    <mergeCell ref="L24:M24"/>
    <mergeCell ref="D52:N53"/>
    <mergeCell ref="L60:M60"/>
    <mergeCell ref="AQ131:AR131"/>
    <mergeCell ref="AQ101:AR101"/>
    <mergeCell ref="X105:Y105"/>
    <mergeCell ref="D109:N110"/>
    <mergeCell ref="X111:Y111"/>
    <mergeCell ref="AQ107:AR107"/>
    <mergeCell ref="X108:Y108"/>
    <mergeCell ref="AQ110:AR110"/>
    <mergeCell ref="L123:M123"/>
    <mergeCell ref="L126:M126"/>
    <mergeCell ref="L129:M129"/>
    <mergeCell ref="D112:N113"/>
    <mergeCell ref="AQ119:AR119"/>
    <mergeCell ref="L102:M102"/>
    <mergeCell ref="X102:Y102"/>
    <mergeCell ref="D100:N101"/>
    <mergeCell ref="D127:N128"/>
    <mergeCell ref="AQ128:AR128"/>
    <mergeCell ref="X129:Y129"/>
    <mergeCell ref="X126:Y126"/>
    <mergeCell ref="AQ125:AR125"/>
    <mergeCell ref="D124:N125"/>
    <mergeCell ref="L132:M132"/>
    <mergeCell ref="X132:Y132"/>
    <mergeCell ref="D121:N122"/>
    <mergeCell ref="L105:M105"/>
    <mergeCell ref="L108:M108"/>
    <mergeCell ref="L111:M111"/>
    <mergeCell ref="L114:M114"/>
    <mergeCell ref="L117:M117"/>
    <mergeCell ref="D106:N107"/>
    <mergeCell ref="D115:N116"/>
    <mergeCell ref="X117:Y117"/>
    <mergeCell ref="D130:N131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orientation="portrait" r:id="rId1"/>
  <headerFooter alignWithMargins="0">
    <oddHeader>&amp;L&amp;12新潟市地域生活支援事業&amp;R&amp;16R６．４．１～版</oddHeader>
  </headerFooter>
  <rowBreaks count="2" manualBreakCount="2">
    <brk id="99" max="45" man="1"/>
    <brk id="133" max="4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U103"/>
  <sheetViews>
    <sheetView view="pageBreakPreview" zoomScale="85" zoomScaleNormal="75" zoomScaleSheetLayoutView="85" workbookViewId="0">
      <selection activeCell="AV2" sqref="AV2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3.625" style="10" customWidth="1"/>
    <col min="4" max="10" width="2.375" style="141" customWidth="1"/>
    <col min="11" max="16" width="2.375" style="10" customWidth="1"/>
    <col min="17" max="20" width="2.375" style="141" customWidth="1"/>
    <col min="21" max="22" width="2.375" style="142" customWidth="1"/>
    <col min="23" max="23" width="2.375" style="141" customWidth="1"/>
    <col min="24" max="25" width="2.375" style="142" customWidth="1"/>
    <col min="26" max="44" width="2.375" style="141" customWidth="1"/>
    <col min="45" max="46" width="8.625" style="141" customWidth="1"/>
    <col min="47" max="47" width="2.75" style="141" customWidth="1"/>
    <col min="48" max="16384" width="9" style="141"/>
  </cols>
  <sheetData>
    <row r="1" spans="1:47" ht="17.100000000000001" customHeight="1" x14ac:dyDescent="0.15">
      <c r="A1" s="1"/>
    </row>
    <row r="2" spans="1:47" ht="17.100000000000001" customHeight="1" x14ac:dyDescent="0.15">
      <c r="A2" s="1"/>
    </row>
    <row r="3" spans="1:47" ht="17.100000000000001" customHeight="1" x14ac:dyDescent="0.15">
      <c r="A3" s="1"/>
    </row>
    <row r="4" spans="1:47" ht="17.100000000000001" customHeight="1" x14ac:dyDescent="0.15">
      <c r="A4" s="1"/>
      <c r="B4" s="1" t="s">
        <v>933</v>
      </c>
    </row>
    <row r="5" spans="1:47" s="147" customFormat="1" ht="17.100000000000001" customHeight="1" x14ac:dyDescent="0.15">
      <c r="A5" s="2" t="s">
        <v>63</v>
      </c>
      <c r="B5" s="143"/>
      <c r="C5" s="11" t="s">
        <v>55</v>
      </c>
      <c r="D5" s="144"/>
      <c r="E5" s="140"/>
      <c r="F5" s="140"/>
      <c r="G5" s="140"/>
      <c r="H5" s="140"/>
      <c r="I5" s="140"/>
      <c r="J5" s="140"/>
      <c r="K5" s="16"/>
      <c r="L5" s="16"/>
      <c r="M5" s="16"/>
      <c r="N5" s="16"/>
      <c r="O5" s="16"/>
      <c r="P5" s="16"/>
      <c r="Q5" s="140"/>
      <c r="R5" s="140"/>
      <c r="S5" s="140"/>
      <c r="T5" s="12"/>
      <c r="U5" s="145"/>
      <c r="V5" s="145"/>
      <c r="W5" s="140"/>
      <c r="X5" s="146" t="s">
        <v>64</v>
      </c>
      <c r="Y5" s="145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3" t="s">
        <v>56</v>
      </c>
      <c r="AT5" s="3" t="s">
        <v>57</v>
      </c>
      <c r="AU5" s="116"/>
    </row>
    <row r="6" spans="1:47" s="147" customFormat="1" ht="17.100000000000001" customHeight="1" x14ac:dyDescent="0.15">
      <c r="A6" s="4" t="s">
        <v>58</v>
      </c>
      <c r="B6" s="5" t="s">
        <v>59</v>
      </c>
      <c r="C6" s="21"/>
      <c r="D6" s="119"/>
      <c r="E6" s="117"/>
      <c r="F6" s="117"/>
      <c r="G6" s="117"/>
      <c r="H6" s="117"/>
      <c r="I6" s="117"/>
      <c r="J6" s="117"/>
      <c r="K6" s="20"/>
      <c r="L6" s="20"/>
      <c r="M6" s="20"/>
      <c r="N6" s="20"/>
      <c r="O6" s="20"/>
      <c r="P6" s="20"/>
      <c r="Q6" s="117"/>
      <c r="R6" s="117"/>
      <c r="S6" s="117"/>
      <c r="T6" s="117"/>
      <c r="U6" s="148"/>
      <c r="V6" s="148"/>
      <c r="W6" s="117"/>
      <c r="X6" s="148"/>
      <c r="Y6" s="148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6" t="s">
        <v>60</v>
      </c>
      <c r="AT6" s="6" t="s">
        <v>61</v>
      </c>
      <c r="AU6" s="116"/>
    </row>
    <row r="7" spans="1:47" s="147" customFormat="1" ht="16.5" customHeight="1" x14ac:dyDescent="0.15">
      <c r="A7" s="7">
        <v>16</v>
      </c>
      <c r="B7" s="8">
        <v>8890</v>
      </c>
      <c r="C7" s="9" t="s">
        <v>1336</v>
      </c>
      <c r="D7" s="215" t="s">
        <v>1979</v>
      </c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15"/>
      <c r="P7" s="16"/>
      <c r="Q7" s="16"/>
      <c r="R7" s="16"/>
      <c r="S7" s="16"/>
      <c r="T7" s="28"/>
      <c r="U7" s="28"/>
      <c r="V7" s="140"/>
      <c r="W7" s="16"/>
      <c r="X7" s="44"/>
      <c r="Y7" s="45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26"/>
      <c r="AN7" s="39"/>
      <c r="AO7" s="40"/>
      <c r="AP7" s="53"/>
      <c r="AQ7" s="46"/>
      <c r="AR7" s="52"/>
      <c r="AS7" s="177">
        <f>ROUND(L9*(1+AQ19),0)</f>
        <v>44</v>
      </c>
      <c r="AT7" s="49" t="s">
        <v>1482</v>
      </c>
    </row>
    <row r="8" spans="1:47" s="147" customFormat="1" ht="17.100000000000001" customHeight="1" x14ac:dyDescent="0.15">
      <c r="A8" s="7">
        <v>16</v>
      </c>
      <c r="B8" s="8">
        <v>8891</v>
      </c>
      <c r="C8" s="9" t="s">
        <v>1337</v>
      </c>
      <c r="D8" s="242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125"/>
      <c r="P8" s="19"/>
      <c r="Q8" s="20"/>
      <c r="R8" s="20"/>
      <c r="S8" s="20"/>
      <c r="T8" s="31"/>
      <c r="U8" s="31"/>
      <c r="V8" s="117"/>
      <c r="W8" s="117"/>
      <c r="X8" s="117"/>
      <c r="Y8" s="122"/>
      <c r="Z8" s="43" t="s">
        <v>1483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2" t="s">
        <v>1484</v>
      </c>
      <c r="AN8" s="222">
        <v>1</v>
      </c>
      <c r="AO8" s="223"/>
      <c r="AP8" s="54"/>
      <c r="AQ8" s="27"/>
      <c r="AR8" s="48"/>
      <c r="AS8" s="177">
        <f>ROUND(ROUND(L9*AN8,0)*(1+AQ19),0)</f>
        <v>44</v>
      </c>
      <c r="AT8" s="29"/>
    </row>
    <row r="9" spans="1:47" s="147" customFormat="1" ht="17.100000000000001" customHeight="1" x14ac:dyDescent="0.15">
      <c r="A9" s="7">
        <v>16</v>
      </c>
      <c r="B9" s="8">
        <v>8892</v>
      </c>
      <c r="C9" s="9" t="s">
        <v>1338</v>
      </c>
      <c r="D9" s="55"/>
      <c r="E9" s="56"/>
      <c r="F9" s="56"/>
      <c r="G9" s="126"/>
      <c r="H9" s="127"/>
      <c r="I9" s="127"/>
      <c r="J9" s="127"/>
      <c r="K9" s="127"/>
      <c r="L9" s="221">
        <f>'移動支援(伴わない、日中増分)'!L9:M9</f>
        <v>35</v>
      </c>
      <c r="M9" s="221"/>
      <c r="N9" s="14" t="s">
        <v>62</v>
      </c>
      <c r="O9" s="18"/>
      <c r="P9" s="115" t="s">
        <v>205</v>
      </c>
      <c r="Q9" s="91"/>
      <c r="R9" s="91"/>
      <c r="S9" s="91"/>
      <c r="T9" s="91"/>
      <c r="U9" s="91"/>
      <c r="V9" s="33"/>
      <c r="W9" s="24" t="s">
        <v>1484</v>
      </c>
      <c r="X9" s="219">
        <v>0.7</v>
      </c>
      <c r="Y9" s="220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26"/>
      <c r="AN9" s="39"/>
      <c r="AO9" s="40"/>
      <c r="AP9" s="42"/>
      <c r="AQ9" s="37"/>
      <c r="AR9" s="38"/>
      <c r="AS9" s="177">
        <f>ROUND(ROUND(L9*X9,0)*(1+AQ19),0)</f>
        <v>31</v>
      </c>
      <c r="AT9" s="29"/>
    </row>
    <row r="10" spans="1:47" s="147" customFormat="1" ht="16.5" customHeight="1" x14ac:dyDescent="0.15">
      <c r="A10" s="7">
        <v>16</v>
      </c>
      <c r="B10" s="8">
        <v>8893</v>
      </c>
      <c r="C10" s="9" t="s">
        <v>761</v>
      </c>
      <c r="D10" s="215" t="s">
        <v>1980</v>
      </c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15" t="s">
        <v>1981</v>
      </c>
      <c r="P10" s="16"/>
      <c r="Q10" s="16"/>
      <c r="R10" s="16"/>
      <c r="S10" s="16"/>
      <c r="T10" s="28"/>
      <c r="U10" s="28"/>
      <c r="V10" s="140"/>
      <c r="W10" s="16"/>
      <c r="X10" s="44"/>
      <c r="Y10" s="45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26"/>
      <c r="AN10" s="39"/>
      <c r="AO10" s="40"/>
      <c r="AP10" s="42"/>
      <c r="AQ10" s="37"/>
      <c r="AR10" s="38"/>
      <c r="AS10" s="177">
        <f>ROUND(L12*(1+AQ19),0)</f>
        <v>88</v>
      </c>
      <c r="AT10" s="29"/>
    </row>
    <row r="11" spans="1:47" s="147" customFormat="1" ht="17.100000000000001" customHeight="1" x14ac:dyDescent="0.15">
      <c r="A11" s="7">
        <v>16</v>
      </c>
      <c r="B11" s="8">
        <v>8894</v>
      </c>
      <c r="C11" s="9" t="s">
        <v>762</v>
      </c>
      <c r="D11" s="242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125"/>
      <c r="P11" s="19"/>
      <c r="Q11" s="20"/>
      <c r="R11" s="20"/>
      <c r="S11" s="20"/>
      <c r="T11" s="31"/>
      <c r="U11" s="31"/>
      <c r="V11" s="117"/>
      <c r="W11" s="117"/>
      <c r="X11" s="117"/>
      <c r="Y11" s="122"/>
      <c r="Z11" s="43" t="s">
        <v>1483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2" t="s">
        <v>1484</v>
      </c>
      <c r="AN11" s="222">
        <v>1</v>
      </c>
      <c r="AO11" s="223"/>
      <c r="AP11" s="54"/>
      <c r="AQ11" s="27"/>
      <c r="AR11" s="48"/>
      <c r="AS11" s="177">
        <f>ROUND(ROUND(L12*AN11,0)*(1+AQ19),0)</f>
        <v>88</v>
      </c>
      <c r="AT11" s="29"/>
    </row>
    <row r="12" spans="1:47" s="147" customFormat="1" ht="17.100000000000001" customHeight="1" x14ac:dyDescent="0.15">
      <c r="A12" s="7">
        <v>16</v>
      </c>
      <c r="B12" s="8">
        <v>8895</v>
      </c>
      <c r="C12" s="9" t="s">
        <v>28</v>
      </c>
      <c r="D12" s="55"/>
      <c r="E12" s="56"/>
      <c r="F12" s="56"/>
      <c r="G12" s="126"/>
      <c r="H12" s="127"/>
      <c r="I12" s="127"/>
      <c r="J12" s="127"/>
      <c r="K12" s="127"/>
      <c r="L12" s="221">
        <f>$L$9*2</f>
        <v>70</v>
      </c>
      <c r="M12" s="221"/>
      <c r="N12" s="14" t="s">
        <v>62</v>
      </c>
      <c r="O12" s="18"/>
      <c r="P12" s="115" t="s">
        <v>205</v>
      </c>
      <c r="Q12" s="91"/>
      <c r="R12" s="91"/>
      <c r="S12" s="91"/>
      <c r="T12" s="91"/>
      <c r="U12" s="91"/>
      <c r="V12" s="33"/>
      <c r="W12" s="24" t="s">
        <v>1484</v>
      </c>
      <c r="X12" s="219">
        <v>0.7</v>
      </c>
      <c r="Y12" s="220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26"/>
      <c r="AN12" s="39"/>
      <c r="AO12" s="40"/>
      <c r="AP12" s="42"/>
      <c r="AQ12" s="37"/>
      <c r="AR12" s="38"/>
      <c r="AS12" s="177">
        <f>ROUND(ROUND(L12*X12,0)*(1+AQ19),0)</f>
        <v>61</v>
      </c>
      <c r="AT12" s="29"/>
    </row>
    <row r="13" spans="1:47" s="147" customFormat="1" ht="16.5" customHeight="1" x14ac:dyDescent="0.15">
      <c r="A13" s="7">
        <v>16</v>
      </c>
      <c r="B13" s="8">
        <v>8897</v>
      </c>
      <c r="C13" s="9" t="s">
        <v>1339</v>
      </c>
      <c r="D13" s="215" t="s">
        <v>1982</v>
      </c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15"/>
      <c r="P13" s="16"/>
      <c r="Q13" s="16"/>
      <c r="R13" s="16"/>
      <c r="S13" s="16"/>
      <c r="T13" s="28"/>
      <c r="U13" s="28"/>
      <c r="V13" s="140"/>
      <c r="W13" s="16"/>
      <c r="X13" s="44"/>
      <c r="Y13" s="45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26"/>
      <c r="AN13" s="39"/>
      <c r="AO13" s="40"/>
      <c r="AP13" s="42"/>
      <c r="AQ13" s="37"/>
      <c r="AR13" s="38"/>
      <c r="AS13" s="177">
        <f>ROUND(L15*(1+AQ19),0)</f>
        <v>131</v>
      </c>
      <c r="AT13" s="29"/>
    </row>
    <row r="14" spans="1:47" s="147" customFormat="1" ht="17.100000000000001" customHeight="1" x14ac:dyDescent="0.15">
      <c r="A14" s="7">
        <v>16</v>
      </c>
      <c r="B14" s="8">
        <v>8898</v>
      </c>
      <c r="C14" s="9" t="s">
        <v>1340</v>
      </c>
      <c r="D14" s="242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125"/>
      <c r="P14" s="19"/>
      <c r="Q14" s="20"/>
      <c r="R14" s="20"/>
      <c r="S14" s="20"/>
      <c r="T14" s="31"/>
      <c r="U14" s="31"/>
      <c r="V14" s="117"/>
      <c r="W14" s="117"/>
      <c r="X14" s="117"/>
      <c r="Y14" s="122"/>
      <c r="Z14" s="43" t="s">
        <v>1483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2" t="s">
        <v>1484</v>
      </c>
      <c r="AN14" s="222">
        <v>1</v>
      </c>
      <c r="AO14" s="223"/>
      <c r="AP14" s="54"/>
      <c r="AQ14" s="27"/>
      <c r="AR14" s="48"/>
      <c r="AS14" s="177">
        <f>ROUND(ROUND(L15*AN14,0)*(1+AQ19),0)</f>
        <v>131</v>
      </c>
      <c r="AT14" s="29"/>
    </row>
    <row r="15" spans="1:47" s="147" customFormat="1" ht="17.100000000000001" customHeight="1" x14ac:dyDescent="0.15">
      <c r="A15" s="7">
        <v>16</v>
      </c>
      <c r="B15" s="8">
        <v>8899</v>
      </c>
      <c r="C15" s="9" t="s">
        <v>1341</v>
      </c>
      <c r="D15" s="55"/>
      <c r="E15" s="56"/>
      <c r="F15" s="56"/>
      <c r="G15" s="126"/>
      <c r="H15" s="127"/>
      <c r="I15" s="127"/>
      <c r="J15" s="127"/>
      <c r="K15" s="127"/>
      <c r="L15" s="221">
        <f>$L$9*3</f>
        <v>105</v>
      </c>
      <c r="M15" s="221"/>
      <c r="N15" s="14" t="s">
        <v>62</v>
      </c>
      <c r="O15" s="18"/>
      <c r="P15" s="115" t="s">
        <v>205</v>
      </c>
      <c r="Q15" s="91"/>
      <c r="R15" s="91"/>
      <c r="S15" s="91"/>
      <c r="T15" s="91"/>
      <c r="U15" s="91"/>
      <c r="V15" s="33"/>
      <c r="W15" s="24" t="s">
        <v>1484</v>
      </c>
      <c r="X15" s="219">
        <v>0.7</v>
      </c>
      <c r="Y15" s="220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26"/>
      <c r="AN15" s="39"/>
      <c r="AO15" s="40"/>
      <c r="AP15" s="42"/>
      <c r="AQ15" s="37"/>
      <c r="AR15" s="38"/>
      <c r="AS15" s="177">
        <f>ROUND(ROUND(L15*X15,0)*(1+AQ19),0)</f>
        <v>93</v>
      </c>
      <c r="AT15" s="29"/>
    </row>
    <row r="16" spans="1:47" s="147" customFormat="1" ht="17.100000000000001" customHeight="1" x14ac:dyDescent="0.15">
      <c r="A16" s="7">
        <v>16</v>
      </c>
      <c r="B16" s="8">
        <v>8900</v>
      </c>
      <c r="C16" s="9" t="s">
        <v>763</v>
      </c>
      <c r="D16" s="215" t="s">
        <v>1519</v>
      </c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15"/>
      <c r="P16" s="16"/>
      <c r="Q16" s="16"/>
      <c r="R16" s="16"/>
      <c r="S16" s="16"/>
      <c r="T16" s="28"/>
      <c r="U16" s="28"/>
      <c r="V16" s="140"/>
      <c r="W16" s="16"/>
      <c r="X16" s="44"/>
      <c r="Y16" s="45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26"/>
      <c r="AN16" s="39"/>
      <c r="AO16" s="40"/>
      <c r="AP16" s="237" t="s">
        <v>520</v>
      </c>
      <c r="AQ16" s="238"/>
      <c r="AR16" s="239"/>
      <c r="AS16" s="177">
        <f>ROUND(L18*(1+AQ19),0)</f>
        <v>175</v>
      </c>
      <c r="AT16" s="29"/>
    </row>
    <row r="17" spans="1:46" s="147" customFormat="1" ht="17.100000000000001" customHeight="1" x14ac:dyDescent="0.15">
      <c r="A17" s="7">
        <v>16</v>
      </c>
      <c r="B17" s="8">
        <v>8901</v>
      </c>
      <c r="C17" s="9" t="s">
        <v>764</v>
      </c>
      <c r="D17" s="242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125"/>
      <c r="P17" s="19"/>
      <c r="Q17" s="20"/>
      <c r="R17" s="20"/>
      <c r="S17" s="20"/>
      <c r="T17" s="31"/>
      <c r="U17" s="31"/>
      <c r="V17" s="117"/>
      <c r="W17" s="117"/>
      <c r="X17" s="117"/>
      <c r="Y17" s="122"/>
      <c r="Z17" s="43" t="s">
        <v>1483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2" t="s">
        <v>1484</v>
      </c>
      <c r="AN17" s="222">
        <v>1</v>
      </c>
      <c r="AO17" s="223"/>
      <c r="AP17" s="237"/>
      <c r="AQ17" s="238"/>
      <c r="AR17" s="239"/>
      <c r="AS17" s="177">
        <f>ROUND(ROUND(L18*AN17,0)*(1+AQ19),0)</f>
        <v>175</v>
      </c>
      <c r="AT17" s="29"/>
    </row>
    <row r="18" spans="1:46" s="147" customFormat="1" ht="17.100000000000001" customHeight="1" x14ac:dyDescent="0.15">
      <c r="A18" s="7">
        <v>16</v>
      </c>
      <c r="B18" s="8">
        <v>8902</v>
      </c>
      <c r="C18" s="9" t="s">
        <v>29</v>
      </c>
      <c r="D18" s="55"/>
      <c r="E18" s="56"/>
      <c r="F18" s="56"/>
      <c r="G18" s="126"/>
      <c r="H18" s="127"/>
      <c r="I18" s="127"/>
      <c r="J18" s="127"/>
      <c r="K18" s="127"/>
      <c r="L18" s="221">
        <f>$L$9*4</f>
        <v>140</v>
      </c>
      <c r="M18" s="221"/>
      <c r="N18" s="14" t="s">
        <v>62</v>
      </c>
      <c r="O18" s="18"/>
      <c r="P18" s="115" t="s">
        <v>205</v>
      </c>
      <c r="Q18" s="91"/>
      <c r="R18" s="91"/>
      <c r="S18" s="91"/>
      <c r="T18" s="91"/>
      <c r="U18" s="91"/>
      <c r="V18" s="33"/>
      <c r="W18" s="24" t="s">
        <v>1484</v>
      </c>
      <c r="X18" s="219">
        <v>0.7</v>
      </c>
      <c r="Y18" s="220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26"/>
      <c r="AN18" s="39"/>
      <c r="AO18" s="40"/>
      <c r="AP18" s="237"/>
      <c r="AQ18" s="238"/>
      <c r="AR18" s="239"/>
      <c r="AS18" s="177">
        <f>ROUND(ROUND(L18*X18,0)*(1+AQ19),0)</f>
        <v>123</v>
      </c>
      <c r="AT18" s="29"/>
    </row>
    <row r="19" spans="1:46" s="147" customFormat="1" ht="17.100000000000001" customHeight="1" x14ac:dyDescent="0.15">
      <c r="A19" s="7">
        <v>16</v>
      </c>
      <c r="B19" s="8">
        <v>8904</v>
      </c>
      <c r="C19" s="9" t="s">
        <v>1342</v>
      </c>
      <c r="D19" s="215" t="s">
        <v>1520</v>
      </c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15"/>
      <c r="P19" s="16"/>
      <c r="Q19" s="16"/>
      <c r="R19" s="16"/>
      <c r="S19" s="16"/>
      <c r="T19" s="28"/>
      <c r="U19" s="28"/>
      <c r="V19" s="140"/>
      <c r="W19" s="16"/>
      <c r="X19" s="44"/>
      <c r="Y19" s="45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26"/>
      <c r="AN19" s="39"/>
      <c r="AO19" s="40"/>
      <c r="AP19" s="36" t="s">
        <v>1484</v>
      </c>
      <c r="AQ19" s="219">
        <v>0.25</v>
      </c>
      <c r="AR19" s="220"/>
      <c r="AS19" s="177">
        <f>ROUND(L21*(1+AQ19),0)</f>
        <v>219</v>
      </c>
      <c r="AT19" s="29"/>
    </row>
    <row r="20" spans="1:46" s="147" customFormat="1" ht="17.100000000000001" customHeight="1" x14ac:dyDescent="0.15">
      <c r="A20" s="7">
        <v>16</v>
      </c>
      <c r="B20" s="8">
        <v>8905</v>
      </c>
      <c r="C20" s="9" t="s">
        <v>1343</v>
      </c>
      <c r="D20" s="242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125"/>
      <c r="P20" s="19"/>
      <c r="Q20" s="20"/>
      <c r="R20" s="20"/>
      <c r="S20" s="20"/>
      <c r="T20" s="31"/>
      <c r="U20" s="31"/>
      <c r="V20" s="117"/>
      <c r="W20" s="117"/>
      <c r="X20" s="117"/>
      <c r="Y20" s="122"/>
      <c r="Z20" s="43" t="s">
        <v>1483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2" t="s">
        <v>1484</v>
      </c>
      <c r="AN20" s="222">
        <v>1</v>
      </c>
      <c r="AO20" s="223"/>
      <c r="AR20" s="66" t="s">
        <v>516</v>
      </c>
      <c r="AS20" s="177">
        <f>ROUND(ROUND(L21*AN20,0)*(1+AQ19),0)</f>
        <v>219</v>
      </c>
      <c r="AT20" s="29"/>
    </row>
    <row r="21" spans="1:46" s="147" customFormat="1" ht="17.100000000000001" customHeight="1" x14ac:dyDescent="0.15">
      <c r="A21" s="7">
        <v>16</v>
      </c>
      <c r="B21" s="8">
        <v>8906</v>
      </c>
      <c r="C21" s="9" t="s">
        <v>1344</v>
      </c>
      <c r="D21" s="55"/>
      <c r="E21" s="56"/>
      <c r="F21" s="56"/>
      <c r="G21" s="126"/>
      <c r="H21" s="127"/>
      <c r="I21" s="127"/>
      <c r="J21" s="127"/>
      <c r="K21" s="127"/>
      <c r="L21" s="221">
        <f>$L$9*5</f>
        <v>175</v>
      </c>
      <c r="M21" s="221"/>
      <c r="N21" s="14" t="s">
        <v>62</v>
      </c>
      <c r="O21" s="18"/>
      <c r="P21" s="115" t="s">
        <v>205</v>
      </c>
      <c r="Q21" s="91"/>
      <c r="R21" s="91"/>
      <c r="S21" s="91"/>
      <c r="T21" s="91"/>
      <c r="U21" s="91"/>
      <c r="V21" s="33"/>
      <c r="W21" s="24" t="s">
        <v>1484</v>
      </c>
      <c r="X21" s="219">
        <v>0.7</v>
      </c>
      <c r="Y21" s="220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26"/>
      <c r="AN21" s="39"/>
      <c r="AO21" s="40"/>
      <c r="AS21" s="177">
        <f>ROUND(ROUND(L21*X21,0)*(1+AQ19),0)</f>
        <v>154</v>
      </c>
      <c r="AT21" s="29"/>
    </row>
    <row r="22" spans="1:46" s="147" customFormat="1" ht="17.100000000000001" customHeight="1" x14ac:dyDescent="0.15">
      <c r="A22" s="7">
        <v>16</v>
      </c>
      <c r="B22" s="8">
        <v>8907</v>
      </c>
      <c r="C22" s="9" t="s">
        <v>765</v>
      </c>
      <c r="D22" s="215" t="s">
        <v>1983</v>
      </c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15"/>
      <c r="P22" s="16"/>
      <c r="Q22" s="16"/>
      <c r="R22" s="16"/>
      <c r="S22" s="16"/>
      <c r="T22" s="28"/>
      <c r="U22" s="28"/>
      <c r="V22" s="140"/>
      <c r="W22" s="16"/>
      <c r="X22" s="44"/>
      <c r="Y22" s="45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26"/>
      <c r="AN22" s="39"/>
      <c r="AO22" s="40"/>
      <c r="AP22" s="36"/>
      <c r="AQ22" s="219"/>
      <c r="AR22" s="220"/>
      <c r="AS22" s="177">
        <f>ROUND(L24*(1+AQ19),0)</f>
        <v>263</v>
      </c>
      <c r="AT22" s="29"/>
    </row>
    <row r="23" spans="1:46" s="147" customFormat="1" ht="17.100000000000001" customHeight="1" x14ac:dyDescent="0.15">
      <c r="A23" s="7">
        <v>16</v>
      </c>
      <c r="B23" s="8">
        <v>8908</v>
      </c>
      <c r="C23" s="9" t="s">
        <v>766</v>
      </c>
      <c r="D23" s="242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125"/>
      <c r="P23" s="19"/>
      <c r="Q23" s="20"/>
      <c r="R23" s="20"/>
      <c r="S23" s="20"/>
      <c r="T23" s="31"/>
      <c r="U23" s="31"/>
      <c r="V23" s="117"/>
      <c r="W23" s="117"/>
      <c r="X23" s="117"/>
      <c r="Y23" s="122"/>
      <c r="Z23" s="43" t="s">
        <v>1483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2" t="s">
        <v>1484</v>
      </c>
      <c r="AN23" s="222">
        <v>1</v>
      </c>
      <c r="AO23" s="223"/>
      <c r="AR23" s="66"/>
      <c r="AS23" s="177">
        <f>ROUND(ROUND(L24*AN23,0)*(1+AQ19),0)</f>
        <v>263</v>
      </c>
      <c r="AT23" s="29"/>
    </row>
    <row r="24" spans="1:46" s="147" customFormat="1" ht="17.100000000000001" customHeight="1" x14ac:dyDescent="0.15">
      <c r="A24" s="7">
        <v>16</v>
      </c>
      <c r="B24" s="8">
        <v>8909</v>
      </c>
      <c r="C24" s="9" t="s">
        <v>30</v>
      </c>
      <c r="D24" s="55"/>
      <c r="E24" s="56"/>
      <c r="F24" s="56"/>
      <c r="G24" s="126"/>
      <c r="H24" s="127"/>
      <c r="I24" s="127"/>
      <c r="J24" s="127"/>
      <c r="K24" s="127"/>
      <c r="L24" s="221">
        <f>$L$9*6</f>
        <v>210</v>
      </c>
      <c r="M24" s="221"/>
      <c r="N24" s="14" t="s">
        <v>62</v>
      </c>
      <c r="O24" s="18"/>
      <c r="P24" s="115" t="s">
        <v>205</v>
      </c>
      <c r="Q24" s="91"/>
      <c r="R24" s="91"/>
      <c r="S24" s="91"/>
      <c r="T24" s="91"/>
      <c r="U24" s="91"/>
      <c r="V24" s="33"/>
      <c r="W24" s="24" t="s">
        <v>1484</v>
      </c>
      <c r="X24" s="219">
        <v>0.7</v>
      </c>
      <c r="Y24" s="220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26"/>
      <c r="AN24" s="39"/>
      <c r="AO24" s="40"/>
      <c r="AS24" s="177">
        <f>ROUND(ROUND(L24*X24,0)*(1+AQ19),0)</f>
        <v>184</v>
      </c>
      <c r="AT24" s="29"/>
    </row>
    <row r="25" spans="1:46" s="147" customFormat="1" ht="17.100000000000001" customHeight="1" x14ac:dyDescent="0.15">
      <c r="A25" s="7">
        <v>16</v>
      </c>
      <c r="B25" s="8">
        <v>8911</v>
      </c>
      <c r="C25" s="9" t="s">
        <v>1345</v>
      </c>
      <c r="D25" s="215" t="s">
        <v>1984</v>
      </c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15"/>
      <c r="P25" s="16"/>
      <c r="Q25" s="16"/>
      <c r="R25" s="16"/>
      <c r="S25" s="16"/>
      <c r="T25" s="28"/>
      <c r="U25" s="28"/>
      <c r="V25" s="140"/>
      <c r="W25" s="16"/>
      <c r="X25" s="44"/>
      <c r="Y25" s="45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26"/>
      <c r="AN25" s="39"/>
      <c r="AO25" s="40"/>
      <c r="AP25" s="36"/>
      <c r="AQ25" s="219"/>
      <c r="AR25" s="220"/>
      <c r="AS25" s="177">
        <f>ROUND(L27*(1+AQ19),0)</f>
        <v>306</v>
      </c>
      <c r="AT25" s="29"/>
    </row>
    <row r="26" spans="1:46" s="147" customFormat="1" ht="17.100000000000001" customHeight="1" x14ac:dyDescent="0.15">
      <c r="A26" s="7">
        <v>16</v>
      </c>
      <c r="B26" s="8">
        <v>8912</v>
      </c>
      <c r="C26" s="9" t="s">
        <v>1346</v>
      </c>
      <c r="D26" s="242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125"/>
      <c r="P26" s="19"/>
      <c r="Q26" s="20"/>
      <c r="R26" s="20"/>
      <c r="S26" s="20"/>
      <c r="T26" s="31"/>
      <c r="U26" s="31"/>
      <c r="V26" s="117"/>
      <c r="W26" s="117"/>
      <c r="X26" s="117"/>
      <c r="Y26" s="122"/>
      <c r="Z26" s="43" t="s">
        <v>1483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2" t="s">
        <v>1484</v>
      </c>
      <c r="AN26" s="222">
        <v>1</v>
      </c>
      <c r="AO26" s="223"/>
      <c r="AR26" s="66"/>
      <c r="AS26" s="177">
        <f>ROUND(ROUND(L27*AN26,0)*(1+AQ19),0)</f>
        <v>306</v>
      </c>
      <c r="AT26" s="29"/>
    </row>
    <row r="27" spans="1:46" s="147" customFormat="1" ht="17.100000000000001" customHeight="1" x14ac:dyDescent="0.15">
      <c r="A27" s="7">
        <v>16</v>
      </c>
      <c r="B27" s="8">
        <v>8913</v>
      </c>
      <c r="C27" s="9" t="s">
        <v>1347</v>
      </c>
      <c r="D27" s="55"/>
      <c r="E27" s="56"/>
      <c r="F27" s="56"/>
      <c r="G27" s="126"/>
      <c r="H27" s="127"/>
      <c r="I27" s="127"/>
      <c r="J27" s="127"/>
      <c r="K27" s="127"/>
      <c r="L27" s="221">
        <f>$L$9*7</f>
        <v>245</v>
      </c>
      <c r="M27" s="221"/>
      <c r="N27" s="14" t="s">
        <v>62</v>
      </c>
      <c r="O27" s="18"/>
      <c r="P27" s="115" t="s">
        <v>205</v>
      </c>
      <c r="Q27" s="91"/>
      <c r="R27" s="91"/>
      <c r="S27" s="91"/>
      <c r="T27" s="91"/>
      <c r="U27" s="91"/>
      <c r="V27" s="33"/>
      <c r="W27" s="24" t="s">
        <v>1484</v>
      </c>
      <c r="X27" s="219">
        <v>0.7</v>
      </c>
      <c r="Y27" s="220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26"/>
      <c r="AN27" s="39"/>
      <c r="AO27" s="40"/>
      <c r="AS27" s="177">
        <f>ROUND(ROUND(L27*X27,0)*(1+AQ19),0)</f>
        <v>215</v>
      </c>
      <c r="AT27" s="29"/>
    </row>
    <row r="28" spans="1:46" s="147" customFormat="1" ht="17.100000000000001" customHeight="1" x14ac:dyDescent="0.15">
      <c r="A28" s="7">
        <v>16</v>
      </c>
      <c r="B28" s="8">
        <v>8914</v>
      </c>
      <c r="C28" s="9" t="s">
        <v>767</v>
      </c>
      <c r="D28" s="215" t="s">
        <v>1985</v>
      </c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15"/>
      <c r="P28" s="16"/>
      <c r="Q28" s="16"/>
      <c r="R28" s="16"/>
      <c r="S28" s="16"/>
      <c r="T28" s="28"/>
      <c r="U28" s="28"/>
      <c r="V28" s="140"/>
      <c r="W28" s="16"/>
      <c r="X28" s="44"/>
      <c r="Y28" s="45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26"/>
      <c r="AN28" s="39"/>
      <c r="AO28" s="40"/>
      <c r="AR28" s="118"/>
      <c r="AS28" s="177">
        <f>ROUND(L30*(1+AQ19),0)</f>
        <v>350</v>
      </c>
      <c r="AT28" s="29"/>
    </row>
    <row r="29" spans="1:46" s="147" customFormat="1" ht="17.100000000000001" customHeight="1" x14ac:dyDescent="0.15">
      <c r="A29" s="7">
        <v>16</v>
      </c>
      <c r="B29" s="8">
        <v>8915</v>
      </c>
      <c r="C29" s="9" t="s">
        <v>768</v>
      </c>
      <c r="D29" s="242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125"/>
      <c r="P29" s="19"/>
      <c r="Q29" s="20"/>
      <c r="R29" s="20"/>
      <c r="S29" s="20"/>
      <c r="T29" s="31"/>
      <c r="U29" s="31"/>
      <c r="V29" s="117"/>
      <c r="W29" s="117"/>
      <c r="X29" s="117"/>
      <c r="Y29" s="122"/>
      <c r="Z29" s="43" t="s">
        <v>1521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2" t="s">
        <v>1522</v>
      </c>
      <c r="AN29" s="222">
        <v>1</v>
      </c>
      <c r="AO29" s="223"/>
      <c r="AS29" s="177">
        <f>ROUND(ROUND(L30*AN29,0)*(1+AQ19),0)</f>
        <v>350</v>
      </c>
      <c r="AT29" s="29"/>
    </row>
    <row r="30" spans="1:46" s="147" customFormat="1" ht="17.100000000000001" customHeight="1" x14ac:dyDescent="0.15">
      <c r="A30" s="7">
        <v>16</v>
      </c>
      <c r="B30" s="8">
        <v>8916</v>
      </c>
      <c r="C30" s="9" t="s">
        <v>31</v>
      </c>
      <c r="D30" s="55"/>
      <c r="E30" s="56"/>
      <c r="F30" s="56"/>
      <c r="G30" s="126"/>
      <c r="H30" s="127"/>
      <c r="I30" s="127"/>
      <c r="J30" s="127"/>
      <c r="K30" s="127"/>
      <c r="L30" s="221">
        <f>$L$9*8</f>
        <v>280</v>
      </c>
      <c r="M30" s="221"/>
      <c r="N30" s="14" t="s">
        <v>62</v>
      </c>
      <c r="O30" s="18"/>
      <c r="P30" s="115" t="s">
        <v>205</v>
      </c>
      <c r="Q30" s="91"/>
      <c r="R30" s="91"/>
      <c r="S30" s="91"/>
      <c r="T30" s="91"/>
      <c r="U30" s="91"/>
      <c r="V30" s="33"/>
      <c r="W30" s="24" t="s">
        <v>1522</v>
      </c>
      <c r="X30" s="219">
        <v>0.7</v>
      </c>
      <c r="Y30" s="220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26"/>
      <c r="AN30" s="39"/>
      <c r="AO30" s="40"/>
      <c r="AP30" s="42"/>
      <c r="AQ30" s="37"/>
      <c r="AR30" s="38"/>
      <c r="AS30" s="177">
        <f>ROUND(ROUND(L30*X30,0)*(1+AQ19),0)</f>
        <v>245</v>
      </c>
      <c r="AT30" s="29"/>
    </row>
    <row r="31" spans="1:46" s="147" customFormat="1" ht="17.100000000000001" customHeight="1" x14ac:dyDescent="0.15">
      <c r="A31" s="7">
        <v>16</v>
      </c>
      <c r="B31" s="8">
        <v>8918</v>
      </c>
      <c r="C31" s="9" t="s">
        <v>1348</v>
      </c>
      <c r="D31" s="215" t="s">
        <v>1523</v>
      </c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15"/>
      <c r="P31" s="16"/>
      <c r="Q31" s="16"/>
      <c r="R31" s="16"/>
      <c r="S31" s="16"/>
      <c r="T31" s="28"/>
      <c r="U31" s="28"/>
      <c r="V31" s="140"/>
      <c r="W31" s="16"/>
      <c r="X31" s="44"/>
      <c r="Y31" s="45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26"/>
      <c r="AN31" s="39"/>
      <c r="AO31" s="40"/>
      <c r="AP31" s="42"/>
      <c r="AQ31" s="37"/>
      <c r="AR31" s="38"/>
      <c r="AS31" s="177">
        <f>ROUND(L33*(1+AQ19),0)</f>
        <v>394</v>
      </c>
      <c r="AT31" s="29"/>
    </row>
    <row r="32" spans="1:46" s="147" customFormat="1" ht="17.100000000000001" customHeight="1" x14ac:dyDescent="0.15">
      <c r="A32" s="7">
        <v>16</v>
      </c>
      <c r="B32" s="8">
        <v>8919</v>
      </c>
      <c r="C32" s="9" t="s">
        <v>1349</v>
      </c>
      <c r="D32" s="242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125"/>
      <c r="P32" s="19"/>
      <c r="Q32" s="20"/>
      <c r="R32" s="20"/>
      <c r="S32" s="20"/>
      <c r="T32" s="31"/>
      <c r="U32" s="31"/>
      <c r="V32" s="117"/>
      <c r="W32" s="117"/>
      <c r="X32" s="117"/>
      <c r="Y32" s="122"/>
      <c r="Z32" s="43" t="s">
        <v>1521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2" t="s">
        <v>1522</v>
      </c>
      <c r="AN32" s="222">
        <v>1</v>
      </c>
      <c r="AO32" s="223"/>
      <c r="AP32" s="54"/>
      <c r="AQ32" s="27"/>
      <c r="AR32" s="48"/>
      <c r="AS32" s="178">
        <f>ROUND(ROUND(L33*AN32,0)*(1+AQ19),0)</f>
        <v>394</v>
      </c>
      <c r="AT32" s="29"/>
    </row>
    <row r="33" spans="1:47" s="147" customFormat="1" ht="17.100000000000001" customHeight="1" x14ac:dyDescent="0.15">
      <c r="A33" s="7">
        <v>16</v>
      </c>
      <c r="B33" s="8">
        <v>8920</v>
      </c>
      <c r="C33" s="9" t="s">
        <v>1350</v>
      </c>
      <c r="D33" s="55"/>
      <c r="E33" s="56"/>
      <c r="F33" s="56"/>
      <c r="G33" s="126"/>
      <c r="H33" s="127"/>
      <c r="I33" s="127"/>
      <c r="J33" s="127"/>
      <c r="K33" s="127"/>
      <c r="L33" s="221">
        <f>$L$9*9</f>
        <v>315</v>
      </c>
      <c r="M33" s="221"/>
      <c r="N33" s="14" t="s">
        <v>62</v>
      </c>
      <c r="O33" s="18"/>
      <c r="P33" s="114" t="s">
        <v>205</v>
      </c>
      <c r="Q33" s="108"/>
      <c r="R33" s="108"/>
      <c r="S33" s="108"/>
      <c r="T33" s="108"/>
      <c r="U33" s="108"/>
      <c r="V33" s="109"/>
      <c r="W33" s="26" t="s">
        <v>1522</v>
      </c>
      <c r="X33" s="228">
        <v>0.7</v>
      </c>
      <c r="Y33" s="229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26"/>
      <c r="AN33" s="39"/>
      <c r="AO33" s="40"/>
      <c r="AP33" s="54"/>
      <c r="AQ33" s="27"/>
      <c r="AR33" s="48"/>
      <c r="AS33" s="178">
        <f>ROUND(ROUND(L33*X33,0)*(1+AQ19),0)</f>
        <v>276</v>
      </c>
      <c r="AT33" s="29"/>
    </row>
    <row r="34" spans="1:47" s="147" customFormat="1" ht="17.100000000000001" customHeight="1" x14ac:dyDescent="0.15">
      <c r="A34" s="7">
        <v>16</v>
      </c>
      <c r="B34" s="8">
        <v>8921</v>
      </c>
      <c r="C34" s="9" t="s">
        <v>1437</v>
      </c>
      <c r="D34" s="215" t="s">
        <v>1436</v>
      </c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15"/>
      <c r="P34" s="16"/>
      <c r="Q34" s="16"/>
      <c r="R34" s="16"/>
      <c r="S34" s="16"/>
      <c r="T34" s="28"/>
      <c r="U34" s="28"/>
      <c r="V34" s="140"/>
      <c r="W34" s="16"/>
      <c r="X34" s="44"/>
      <c r="Y34" s="45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26"/>
      <c r="AN34" s="39"/>
      <c r="AO34" s="40"/>
      <c r="AP34" s="54"/>
      <c r="AQ34" s="27"/>
      <c r="AR34" s="48"/>
      <c r="AS34" s="177">
        <f>ROUND(L36*(1+AQ19),0)</f>
        <v>438</v>
      </c>
      <c r="AT34" s="29"/>
    </row>
    <row r="35" spans="1:47" s="147" customFormat="1" ht="17.100000000000001" customHeight="1" x14ac:dyDescent="0.15">
      <c r="A35" s="7">
        <v>16</v>
      </c>
      <c r="B35" s="8">
        <v>8922</v>
      </c>
      <c r="C35" s="9" t="s">
        <v>1438</v>
      </c>
      <c r="D35" s="242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125"/>
      <c r="P35" s="19"/>
      <c r="Q35" s="20"/>
      <c r="R35" s="20"/>
      <c r="S35" s="20"/>
      <c r="T35" s="31"/>
      <c r="U35" s="31"/>
      <c r="V35" s="117"/>
      <c r="W35" s="117"/>
      <c r="X35" s="117"/>
      <c r="Y35" s="122"/>
      <c r="Z35" s="43" t="s">
        <v>1521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2" t="s">
        <v>1522</v>
      </c>
      <c r="AN35" s="222">
        <v>1</v>
      </c>
      <c r="AO35" s="223"/>
      <c r="AP35" s="54"/>
      <c r="AQ35" s="27"/>
      <c r="AR35" s="48"/>
      <c r="AS35" s="178">
        <f>ROUND(ROUND(L36*AN35,0)*(1+AQ19),0)</f>
        <v>438</v>
      </c>
      <c r="AT35" s="29"/>
    </row>
    <row r="36" spans="1:47" s="147" customFormat="1" ht="17.100000000000001" customHeight="1" x14ac:dyDescent="0.15">
      <c r="A36" s="7">
        <v>16</v>
      </c>
      <c r="B36" s="8">
        <v>8923</v>
      </c>
      <c r="C36" s="9" t="s">
        <v>1439</v>
      </c>
      <c r="D36" s="57"/>
      <c r="E36" s="58"/>
      <c r="F36" s="58"/>
      <c r="G36" s="128"/>
      <c r="H36" s="129"/>
      <c r="I36" s="129"/>
      <c r="J36" s="129"/>
      <c r="K36" s="129"/>
      <c r="L36" s="230">
        <f>$L$9*10</f>
        <v>350</v>
      </c>
      <c r="M36" s="230"/>
      <c r="N36" s="20" t="s">
        <v>62</v>
      </c>
      <c r="O36" s="21"/>
      <c r="P36" s="114" t="s">
        <v>205</v>
      </c>
      <c r="Q36" s="108"/>
      <c r="R36" s="108"/>
      <c r="S36" s="108"/>
      <c r="T36" s="108"/>
      <c r="U36" s="108"/>
      <c r="V36" s="109"/>
      <c r="W36" s="26" t="s">
        <v>1522</v>
      </c>
      <c r="X36" s="228">
        <v>0.7</v>
      </c>
      <c r="Y36" s="229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26"/>
      <c r="AN36" s="39"/>
      <c r="AO36" s="40"/>
      <c r="AP36" s="110"/>
      <c r="AQ36" s="100"/>
      <c r="AR36" s="101"/>
      <c r="AS36" s="178">
        <f>ROUND(ROUND(L36*X36,0)*(1+AQ19),0)</f>
        <v>306</v>
      </c>
      <c r="AT36" s="41"/>
    </row>
    <row r="37" spans="1:47" ht="17.100000000000001" customHeight="1" x14ac:dyDescent="0.15">
      <c r="A37" s="1"/>
    </row>
    <row r="38" spans="1:47" ht="17.100000000000001" customHeight="1" x14ac:dyDescent="0.15">
      <c r="A38" s="1"/>
    </row>
    <row r="39" spans="1:47" ht="17.100000000000001" customHeight="1" x14ac:dyDescent="0.15">
      <c r="A39" s="1"/>
      <c r="B39" s="1" t="s">
        <v>934</v>
      </c>
    </row>
    <row r="40" spans="1:47" s="147" customFormat="1" ht="17.100000000000001" customHeight="1" x14ac:dyDescent="0.15">
      <c r="A40" s="2" t="s">
        <v>1524</v>
      </c>
      <c r="B40" s="143"/>
      <c r="C40" s="11" t="s">
        <v>55</v>
      </c>
      <c r="D40" s="144"/>
      <c r="E40" s="140"/>
      <c r="F40" s="140"/>
      <c r="G40" s="140"/>
      <c r="H40" s="140"/>
      <c r="I40" s="140"/>
      <c r="J40" s="140"/>
      <c r="K40" s="16"/>
      <c r="L40" s="16"/>
      <c r="M40" s="16"/>
      <c r="N40" s="16"/>
      <c r="O40" s="16"/>
      <c r="P40" s="16"/>
      <c r="Q40" s="140"/>
      <c r="R40" s="140"/>
      <c r="S40" s="140"/>
      <c r="T40" s="12"/>
      <c r="U40" s="145"/>
      <c r="V40" s="145"/>
      <c r="W40" s="140"/>
      <c r="X40" s="146" t="s">
        <v>1525</v>
      </c>
      <c r="Y40" s="145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3" t="s">
        <v>56</v>
      </c>
      <c r="AT40" s="3" t="s">
        <v>57</v>
      </c>
      <c r="AU40" s="116"/>
    </row>
    <row r="41" spans="1:47" s="147" customFormat="1" ht="17.100000000000001" customHeight="1" x14ac:dyDescent="0.15">
      <c r="A41" s="4" t="s">
        <v>58</v>
      </c>
      <c r="B41" s="5" t="s">
        <v>59</v>
      </c>
      <c r="C41" s="21"/>
      <c r="D41" s="119"/>
      <c r="E41" s="117"/>
      <c r="F41" s="117"/>
      <c r="G41" s="117"/>
      <c r="H41" s="117"/>
      <c r="I41" s="117"/>
      <c r="J41" s="117"/>
      <c r="K41" s="20"/>
      <c r="L41" s="20"/>
      <c r="M41" s="20"/>
      <c r="N41" s="20"/>
      <c r="O41" s="20"/>
      <c r="P41" s="20"/>
      <c r="Q41" s="117"/>
      <c r="R41" s="117"/>
      <c r="S41" s="117"/>
      <c r="T41" s="117"/>
      <c r="U41" s="148"/>
      <c r="V41" s="148"/>
      <c r="W41" s="117"/>
      <c r="X41" s="148"/>
      <c r="Y41" s="148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6" t="s">
        <v>60</v>
      </c>
      <c r="AT41" s="6" t="s">
        <v>61</v>
      </c>
      <c r="AU41" s="116"/>
    </row>
    <row r="42" spans="1:47" s="147" customFormat="1" ht="17.100000000000001" customHeight="1" x14ac:dyDescent="0.15">
      <c r="A42" s="7">
        <v>16</v>
      </c>
      <c r="B42" s="8">
        <v>8930</v>
      </c>
      <c r="C42" s="9" t="s">
        <v>1351</v>
      </c>
      <c r="D42" s="215" t="s">
        <v>1378</v>
      </c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15"/>
      <c r="P42" s="16"/>
      <c r="Q42" s="16"/>
      <c r="R42" s="16"/>
      <c r="S42" s="16"/>
      <c r="T42" s="28"/>
      <c r="U42" s="28"/>
      <c r="V42" s="140"/>
      <c r="W42" s="16"/>
      <c r="X42" s="44"/>
      <c r="Y42" s="45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26"/>
      <c r="AN42" s="39"/>
      <c r="AO42" s="40"/>
      <c r="AP42" s="53"/>
      <c r="AQ42" s="46"/>
      <c r="AR42" s="52"/>
      <c r="AS42" s="177">
        <f>ROUND(L44*(1+AQ54),0)</f>
        <v>44</v>
      </c>
      <c r="AT42" s="49" t="s">
        <v>1482</v>
      </c>
    </row>
    <row r="43" spans="1:47" s="147" customFormat="1" ht="17.100000000000001" customHeight="1" x14ac:dyDescent="0.15">
      <c r="A43" s="7">
        <v>16</v>
      </c>
      <c r="B43" s="8">
        <v>8931</v>
      </c>
      <c r="C43" s="9" t="s">
        <v>1352</v>
      </c>
      <c r="D43" s="217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118"/>
      <c r="P43" s="19"/>
      <c r="Q43" s="20"/>
      <c r="R43" s="20"/>
      <c r="S43" s="20"/>
      <c r="T43" s="31"/>
      <c r="U43" s="31"/>
      <c r="V43" s="117"/>
      <c r="W43" s="117"/>
      <c r="X43" s="117"/>
      <c r="Y43" s="122"/>
      <c r="Z43" s="43" t="s">
        <v>1483</v>
      </c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2" t="s">
        <v>1484</v>
      </c>
      <c r="AN43" s="222">
        <v>1</v>
      </c>
      <c r="AO43" s="223"/>
      <c r="AP43" s="54"/>
      <c r="AQ43" s="27"/>
      <c r="AR43" s="48"/>
      <c r="AS43" s="177">
        <f>ROUND(ROUND(L44*AN43,0)*(1+AQ54),0)</f>
        <v>44</v>
      </c>
      <c r="AT43" s="29"/>
    </row>
    <row r="44" spans="1:47" s="147" customFormat="1" ht="17.100000000000001" customHeight="1" x14ac:dyDescent="0.15">
      <c r="A44" s="7">
        <v>16</v>
      </c>
      <c r="B44" s="8">
        <v>8932</v>
      </c>
      <c r="C44" s="9" t="s">
        <v>1353</v>
      </c>
      <c r="D44" s="55"/>
      <c r="E44" s="56"/>
      <c r="F44" s="56"/>
      <c r="G44" s="151"/>
      <c r="L44" s="221">
        <f>L9</f>
        <v>35</v>
      </c>
      <c r="M44" s="221"/>
      <c r="N44" s="14" t="s">
        <v>62</v>
      </c>
      <c r="O44" s="18"/>
      <c r="P44" s="115" t="s">
        <v>205</v>
      </c>
      <c r="Q44" s="91"/>
      <c r="R44" s="91"/>
      <c r="S44" s="91"/>
      <c r="T44" s="91"/>
      <c r="U44" s="91"/>
      <c r="V44" s="33"/>
      <c r="W44" s="24" t="s">
        <v>1484</v>
      </c>
      <c r="X44" s="219">
        <v>0.7</v>
      </c>
      <c r="Y44" s="220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26"/>
      <c r="AN44" s="39"/>
      <c r="AO44" s="40"/>
      <c r="AP44" s="42"/>
      <c r="AQ44" s="37"/>
      <c r="AR44" s="38"/>
      <c r="AS44" s="177">
        <f>ROUND(ROUND(L44*X44,0)*(1+AQ54),0)</f>
        <v>31</v>
      </c>
      <c r="AT44" s="29"/>
    </row>
    <row r="45" spans="1:47" s="147" customFormat="1" ht="17.100000000000001" customHeight="1" x14ac:dyDescent="0.15">
      <c r="A45" s="7">
        <v>16</v>
      </c>
      <c r="B45" s="8">
        <v>8933</v>
      </c>
      <c r="C45" s="9" t="s">
        <v>769</v>
      </c>
      <c r="D45" s="215" t="s">
        <v>1526</v>
      </c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15"/>
      <c r="P45" s="16"/>
      <c r="Q45" s="16"/>
      <c r="R45" s="16"/>
      <c r="S45" s="16"/>
      <c r="T45" s="28"/>
      <c r="U45" s="28"/>
      <c r="V45" s="140"/>
      <c r="W45" s="16"/>
      <c r="X45" s="44"/>
      <c r="Y45" s="45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26"/>
      <c r="AN45" s="39"/>
      <c r="AO45" s="40"/>
      <c r="AP45" s="42"/>
      <c r="AQ45" s="37"/>
      <c r="AR45" s="38"/>
      <c r="AS45" s="177">
        <f>ROUND(L47*(1+AQ54),0)</f>
        <v>88</v>
      </c>
      <c r="AT45" s="29"/>
    </row>
    <row r="46" spans="1:47" s="147" customFormat="1" ht="17.100000000000001" customHeight="1" x14ac:dyDescent="0.15">
      <c r="A46" s="7">
        <v>16</v>
      </c>
      <c r="B46" s="8">
        <v>8934</v>
      </c>
      <c r="C46" s="9" t="s">
        <v>770</v>
      </c>
      <c r="D46" s="217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118"/>
      <c r="P46" s="19"/>
      <c r="Q46" s="20"/>
      <c r="R46" s="20"/>
      <c r="S46" s="20"/>
      <c r="T46" s="31"/>
      <c r="U46" s="31"/>
      <c r="V46" s="117"/>
      <c r="W46" s="117"/>
      <c r="X46" s="117"/>
      <c r="Y46" s="122"/>
      <c r="Z46" s="43" t="s">
        <v>1483</v>
      </c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2" t="s">
        <v>1484</v>
      </c>
      <c r="AN46" s="222">
        <v>1</v>
      </c>
      <c r="AO46" s="223"/>
      <c r="AP46" s="54"/>
      <c r="AQ46" s="27"/>
      <c r="AR46" s="48"/>
      <c r="AS46" s="177">
        <f>ROUND(ROUND(L47*AN46,0)*(1+AQ54),0)</f>
        <v>88</v>
      </c>
      <c r="AT46" s="29"/>
    </row>
    <row r="47" spans="1:47" s="147" customFormat="1" ht="17.100000000000001" customHeight="1" x14ac:dyDescent="0.15">
      <c r="A47" s="7">
        <v>16</v>
      </c>
      <c r="B47" s="8">
        <v>8935</v>
      </c>
      <c r="C47" s="9" t="s">
        <v>32</v>
      </c>
      <c r="D47" s="55"/>
      <c r="E47" s="56"/>
      <c r="F47" s="56"/>
      <c r="G47" s="151"/>
      <c r="L47" s="221">
        <f>$L$44*2</f>
        <v>70</v>
      </c>
      <c r="M47" s="221"/>
      <c r="N47" s="14" t="s">
        <v>62</v>
      </c>
      <c r="O47" s="18"/>
      <c r="P47" s="115" t="s">
        <v>205</v>
      </c>
      <c r="Q47" s="91"/>
      <c r="R47" s="91"/>
      <c r="S47" s="91"/>
      <c r="T47" s="91"/>
      <c r="U47" s="91"/>
      <c r="V47" s="33"/>
      <c r="W47" s="24" t="s">
        <v>1484</v>
      </c>
      <c r="X47" s="219">
        <v>0.7</v>
      </c>
      <c r="Y47" s="220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26"/>
      <c r="AN47" s="39"/>
      <c r="AO47" s="40"/>
      <c r="AP47" s="42"/>
      <c r="AQ47" s="37"/>
      <c r="AR47" s="38"/>
      <c r="AS47" s="177">
        <f>ROUND(ROUND(L47*X47,0)*(1+AQ54),0)</f>
        <v>61</v>
      </c>
      <c r="AT47" s="29"/>
    </row>
    <row r="48" spans="1:47" s="147" customFormat="1" ht="17.100000000000001" customHeight="1" x14ac:dyDescent="0.15">
      <c r="A48" s="7">
        <v>16</v>
      </c>
      <c r="B48" s="8">
        <v>8937</v>
      </c>
      <c r="C48" s="9" t="s">
        <v>1354</v>
      </c>
      <c r="D48" s="215" t="s">
        <v>1527</v>
      </c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15"/>
      <c r="P48" s="16"/>
      <c r="Q48" s="16"/>
      <c r="R48" s="16"/>
      <c r="S48" s="16"/>
      <c r="T48" s="28"/>
      <c r="U48" s="28"/>
      <c r="V48" s="140"/>
      <c r="W48" s="16"/>
      <c r="X48" s="44"/>
      <c r="Y48" s="45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26"/>
      <c r="AN48" s="39"/>
      <c r="AO48" s="40"/>
      <c r="AP48" s="42"/>
      <c r="AQ48" s="37"/>
      <c r="AR48" s="38"/>
      <c r="AS48" s="177">
        <f>ROUND(L50*(1+AQ54),0)</f>
        <v>131</v>
      </c>
      <c r="AT48" s="29"/>
    </row>
    <row r="49" spans="1:46" s="147" customFormat="1" ht="17.100000000000001" customHeight="1" x14ac:dyDescent="0.15">
      <c r="A49" s="7">
        <v>16</v>
      </c>
      <c r="B49" s="8">
        <v>8938</v>
      </c>
      <c r="C49" s="9" t="s">
        <v>1355</v>
      </c>
      <c r="D49" s="217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118"/>
      <c r="P49" s="19"/>
      <c r="Q49" s="20"/>
      <c r="R49" s="20"/>
      <c r="S49" s="20"/>
      <c r="T49" s="31"/>
      <c r="U49" s="31"/>
      <c r="V49" s="117"/>
      <c r="W49" s="117"/>
      <c r="X49" s="117"/>
      <c r="Y49" s="122"/>
      <c r="Z49" s="43" t="s">
        <v>1483</v>
      </c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2" t="s">
        <v>1484</v>
      </c>
      <c r="AN49" s="222">
        <v>1</v>
      </c>
      <c r="AO49" s="223"/>
      <c r="AP49" s="54"/>
      <c r="AQ49" s="27"/>
      <c r="AR49" s="48"/>
      <c r="AS49" s="177">
        <f>ROUND(ROUND(L50*AN49,0)*(1+AQ54),0)</f>
        <v>131</v>
      </c>
      <c r="AT49" s="29"/>
    </row>
    <row r="50" spans="1:46" s="147" customFormat="1" ht="17.100000000000001" customHeight="1" x14ac:dyDescent="0.15">
      <c r="A50" s="7">
        <v>16</v>
      </c>
      <c r="B50" s="8">
        <v>8939</v>
      </c>
      <c r="C50" s="9" t="s">
        <v>1356</v>
      </c>
      <c r="D50" s="55"/>
      <c r="E50" s="56"/>
      <c r="F50" s="56"/>
      <c r="G50" s="151"/>
      <c r="L50" s="221">
        <f>$L$44*3</f>
        <v>105</v>
      </c>
      <c r="M50" s="221"/>
      <c r="N50" s="14" t="s">
        <v>62</v>
      </c>
      <c r="O50" s="18"/>
      <c r="P50" s="115" t="s">
        <v>205</v>
      </c>
      <c r="Q50" s="91"/>
      <c r="R50" s="91"/>
      <c r="S50" s="91"/>
      <c r="T50" s="91"/>
      <c r="U50" s="91"/>
      <c r="V50" s="33"/>
      <c r="W50" s="24" t="s">
        <v>1484</v>
      </c>
      <c r="X50" s="219">
        <v>0.7</v>
      </c>
      <c r="Y50" s="220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26"/>
      <c r="AN50" s="39"/>
      <c r="AO50" s="40"/>
      <c r="AP50" s="42"/>
      <c r="AQ50" s="37"/>
      <c r="AR50" s="38"/>
      <c r="AS50" s="177">
        <f>ROUND(ROUND(L50*X50,0)*(1+AQ54),0)</f>
        <v>93</v>
      </c>
      <c r="AT50" s="29"/>
    </row>
    <row r="51" spans="1:46" s="147" customFormat="1" ht="17.100000000000001" customHeight="1" x14ac:dyDescent="0.15">
      <c r="A51" s="7">
        <v>16</v>
      </c>
      <c r="B51" s="8">
        <v>8940</v>
      </c>
      <c r="C51" s="9" t="s">
        <v>771</v>
      </c>
      <c r="D51" s="215" t="s">
        <v>1528</v>
      </c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15"/>
      <c r="P51" s="16"/>
      <c r="Q51" s="16"/>
      <c r="R51" s="16"/>
      <c r="S51" s="16"/>
      <c r="T51" s="28"/>
      <c r="U51" s="28"/>
      <c r="V51" s="140"/>
      <c r="W51" s="16"/>
      <c r="X51" s="44"/>
      <c r="Y51" s="45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26"/>
      <c r="AN51" s="39"/>
      <c r="AO51" s="40"/>
      <c r="AP51" s="237" t="s">
        <v>519</v>
      </c>
      <c r="AQ51" s="238"/>
      <c r="AR51" s="239"/>
      <c r="AS51" s="177">
        <f>ROUND(L53*(1+AQ54),0)</f>
        <v>175</v>
      </c>
      <c r="AT51" s="29"/>
    </row>
    <row r="52" spans="1:46" s="147" customFormat="1" ht="17.100000000000001" customHeight="1" x14ac:dyDescent="0.15">
      <c r="A52" s="7">
        <v>16</v>
      </c>
      <c r="B52" s="8">
        <v>8941</v>
      </c>
      <c r="C52" s="9" t="s">
        <v>772</v>
      </c>
      <c r="D52" s="217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118"/>
      <c r="P52" s="19"/>
      <c r="Q52" s="20"/>
      <c r="R52" s="20"/>
      <c r="S52" s="20"/>
      <c r="T52" s="31"/>
      <c r="U52" s="31"/>
      <c r="V52" s="117"/>
      <c r="W52" s="117"/>
      <c r="X52" s="117"/>
      <c r="Y52" s="122"/>
      <c r="Z52" s="43" t="s">
        <v>1483</v>
      </c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2" t="s">
        <v>1484</v>
      </c>
      <c r="AN52" s="222">
        <v>1</v>
      </c>
      <c r="AO52" s="223"/>
      <c r="AP52" s="237"/>
      <c r="AQ52" s="238"/>
      <c r="AR52" s="239"/>
      <c r="AS52" s="177">
        <f>ROUND(ROUND(L53*AN52,0)*(1+AQ54),0)</f>
        <v>175</v>
      </c>
      <c r="AT52" s="29"/>
    </row>
    <row r="53" spans="1:46" s="147" customFormat="1" ht="17.100000000000001" customHeight="1" x14ac:dyDescent="0.15">
      <c r="A53" s="7">
        <v>16</v>
      </c>
      <c r="B53" s="8">
        <v>8942</v>
      </c>
      <c r="C53" s="9" t="s">
        <v>33</v>
      </c>
      <c r="D53" s="55"/>
      <c r="E53" s="56"/>
      <c r="F53" s="56"/>
      <c r="G53" s="151"/>
      <c r="L53" s="221">
        <f>$L$44*4</f>
        <v>140</v>
      </c>
      <c r="M53" s="221"/>
      <c r="N53" s="14" t="s">
        <v>62</v>
      </c>
      <c r="O53" s="18"/>
      <c r="P53" s="115" t="s">
        <v>205</v>
      </c>
      <c r="Q53" s="91"/>
      <c r="R53" s="91"/>
      <c r="S53" s="91"/>
      <c r="T53" s="91"/>
      <c r="U53" s="91"/>
      <c r="V53" s="33"/>
      <c r="W53" s="24" t="s">
        <v>1484</v>
      </c>
      <c r="X53" s="219">
        <v>0.7</v>
      </c>
      <c r="Y53" s="220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26"/>
      <c r="AN53" s="39"/>
      <c r="AO53" s="40"/>
      <c r="AP53" s="237"/>
      <c r="AQ53" s="238"/>
      <c r="AR53" s="239"/>
      <c r="AS53" s="177">
        <f>ROUND(ROUND(L53*X53,0)*(1+AQ54),0)</f>
        <v>123</v>
      </c>
      <c r="AT53" s="29"/>
    </row>
    <row r="54" spans="1:46" s="147" customFormat="1" ht="17.100000000000001" customHeight="1" x14ac:dyDescent="0.15">
      <c r="A54" s="7">
        <v>16</v>
      </c>
      <c r="B54" s="8">
        <v>8944</v>
      </c>
      <c r="C54" s="9" t="s">
        <v>1357</v>
      </c>
      <c r="D54" s="224" t="s">
        <v>1529</v>
      </c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15"/>
      <c r="P54" s="16"/>
      <c r="Q54" s="16"/>
      <c r="R54" s="16"/>
      <c r="S54" s="16"/>
      <c r="T54" s="28"/>
      <c r="U54" s="28"/>
      <c r="V54" s="140"/>
      <c r="W54" s="16"/>
      <c r="X54" s="44"/>
      <c r="Y54" s="45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26"/>
      <c r="AN54" s="39"/>
      <c r="AO54" s="40"/>
      <c r="AP54" s="36" t="s">
        <v>1484</v>
      </c>
      <c r="AQ54" s="219">
        <v>0.25</v>
      </c>
      <c r="AR54" s="220"/>
      <c r="AS54" s="177">
        <f>ROUND(L56*(1+AQ54),0)</f>
        <v>219</v>
      </c>
      <c r="AT54" s="29"/>
    </row>
    <row r="55" spans="1:46" s="147" customFormat="1" ht="17.100000000000001" customHeight="1" x14ac:dyDescent="0.15">
      <c r="A55" s="7">
        <v>16</v>
      </c>
      <c r="B55" s="8">
        <v>8945</v>
      </c>
      <c r="C55" s="9" t="s">
        <v>1358</v>
      </c>
      <c r="D55" s="226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118"/>
      <c r="P55" s="19"/>
      <c r="Q55" s="20"/>
      <c r="R55" s="20"/>
      <c r="S55" s="20"/>
      <c r="T55" s="31"/>
      <c r="U55" s="31"/>
      <c r="V55" s="117"/>
      <c r="W55" s="117"/>
      <c r="X55" s="117"/>
      <c r="Y55" s="122"/>
      <c r="Z55" s="43" t="s">
        <v>1483</v>
      </c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2" t="s">
        <v>1484</v>
      </c>
      <c r="AN55" s="222">
        <v>1</v>
      </c>
      <c r="AO55" s="223"/>
      <c r="AR55" s="66" t="s">
        <v>516</v>
      </c>
      <c r="AS55" s="177">
        <f>ROUND(ROUND(L56*AN55,0)*(1+AQ54),0)</f>
        <v>219</v>
      </c>
      <c r="AT55" s="29"/>
    </row>
    <row r="56" spans="1:46" s="147" customFormat="1" ht="17.100000000000001" customHeight="1" x14ac:dyDescent="0.15">
      <c r="A56" s="7">
        <v>16</v>
      </c>
      <c r="B56" s="8">
        <v>8946</v>
      </c>
      <c r="C56" s="9" t="s">
        <v>1359</v>
      </c>
      <c r="D56" s="55"/>
      <c r="E56" s="56"/>
      <c r="F56" s="56"/>
      <c r="G56" s="151"/>
      <c r="L56" s="221">
        <f>$L$44*5</f>
        <v>175</v>
      </c>
      <c r="M56" s="221"/>
      <c r="N56" s="14" t="s">
        <v>62</v>
      </c>
      <c r="O56" s="18"/>
      <c r="P56" s="115" t="s">
        <v>205</v>
      </c>
      <c r="Q56" s="91"/>
      <c r="R56" s="91"/>
      <c r="S56" s="91"/>
      <c r="T56" s="91"/>
      <c r="U56" s="91"/>
      <c r="V56" s="33"/>
      <c r="W56" s="24" t="s">
        <v>1484</v>
      </c>
      <c r="X56" s="219">
        <v>0.7</v>
      </c>
      <c r="Y56" s="220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26"/>
      <c r="AN56" s="39"/>
      <c r="AO56" s="40"/>
      <c r="AS56" s="177">
        <f>ROUND(ROUND(L56*X56,0)*(1+AQ54),0)</f>
        <v>154</v>
      </c>
      <c r="AT56" s="29"/>
    </row>
    <row r="57" spans="1:46" s="147" customFormat="1" ht="17.100000000000001" customHeight="1" x14ac:dyDescent="0.15">
      <c r="A57" s="7">
        <v>16</v>
      </c>
      <c r="B57" s="8">
        <v>8947</v>
      </c>
      <c r="C57" s="9" t="s">
        <v>773</v>
      </c>
      <c r="D57" s="224" t="s">
        <v>1530</v>
      </c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15"/>
      <c r="P57" s="16"/>
      <c r="Q57" s="16"/>
      <c r="R57" s="16"/>
      <c r="S57" s="16"/>
      <c r="T57" s="28"/>
      <c r="U57" s="28"/>
      <c r="V57" s="140"/>
      <c r="W57" s="16"/>
      <c r="X57" s="44"/>
      <c r="Y57" s="45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26"/>
      <c r="AN57" s="39"/>
      <c r="AO57" s="40"/>
      <c r="AP57" s="36"/>
      <c r="AQ57" s="219"/>
      <c r="AR57" s="220"/>
      <c r="AS57" s="177">
        <f>ROUND(L59*(1+AQ54),0)</f>
        <v>263</v>
      </c>
      <c r="AT57" s="29"/>
    </row>
    <row r="58" spans="1:46" s="147" customFormat="1" ht="17.100000000000001" customHeight="1" x14ac:dyDescent="0.15">
      <c r="A58" s="7">
        <v>16</v>
      </c>
      <c r="B58" s="8">
        <v>8948</v>
      </c>
      <c r="C58" s="9" t="s">
        <v>774</v>
      </c>
      <c r="D58" s="226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118"/>
      <c r="P58" s="19"/>
      <c r="Q58" s="20"/>
      <c r="R58" s="20"/>
      <c r="S58" s="20"/>
      <c r="T58" s="31"/>
      <c r="U58" s="31"/>
      <c r="V58" s="117"/>
      <c r="W58" s="117"/>
      <c r="X58" s="117"/>
      <c r="Y58" s="122"/>
      <c r="Z58" s="43" t="s">
        <v>1483</v>
      </c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2" t="s">
        <v>1484</v>
      </c>
      <c r="AN58" s="222">
        <v>1</v>
      </c>
      <c r="AO58" s="223"/>
      <c r="AR58" s="66"/>
      <c r="AS58" s="177">
        <f>ROUND(ROUND(L59*AN58,0)*(1+AQ54),0)</f>
        <v>263</v>
      </c>
      <c r="AT58" s="29"/>
    </row>
    <row r="59" spans="1:46" s="147" customFormat="1" ht="17.100000000000001" customHeight="1" x14ac:dyDescent="0.15">
      <c r="A59" s="7">
        <v>16</v>
      </c>
      <c r="B59" s="8">
        <v>8949</v>
      </c>
      <c r="C59" s="9" t="s">
        <v>34</v>
      </c>
      <c r="D59" s="55"/>
      <c r="E59" s="56"/>
      <c r="F59" s="56"/>
      <c r="G59" s="151"/>
      <c r="L59" s="221">
        <f>$L$44*6</f>
        <v>210</v>
      </c>
      <c r="M59" s="221"/>
      <c r="N59" s="14" t="s">
        <v>62</v>
      </c>
      <c r="O59" s="18"/>
      <c r="P59" s="115" t="s">
        <v>205</v>
      </c>
      <c r="Q59" s="91"/>
      <c r="R59" s="91"/>
      <c r="S59" s="91"/>
      <c r="T59" s="91"/>
      <c r="U59" s="91"/>
      <c r="V59" s="33"/>
      <c r="W59" s="24" t="s">
        <v>1484</v>
      </c>
      <c r="X59" s="219">
        <v>0.7</v>
      </c>
      <c r="Y59" s="220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26"/>
      <c r="AN59" s="39"/>
      <c r="AO59" s="40"/>
      <c r="AS59" s="177">
        <f>ROUND(ROUND(L59*X59,0)*(1+AQ54),0)</f>
        <v>184</v>
      </c>
      <c r="AT59" s="29"/>
    </row>
    <row r="60" spans="1:46" s="147" customFormat="1" ht="17.100000000000001" customHeight="1" x14ac:dyDescent="0.15">
      <c r="A60" s="7">
        <v>16</v>
      </c>
      <c r="B60" s="8">
        <v>8951</v>
      </c>
      <c r="C60" s="9" t="s">
        <v>1360</v>
      </c>
      <c r="D60" s="224" t="s">
        <v>1531</v>
      </c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15"/>
      <c r="P60" s="16"/>
      <c r="Q60" s="16"/>
      <c r="R60" s="16"/>
      <c r="S60" s="16"/>
      <c r="T60" s="28"/>
      <c r="U60" s="28"/>
      <c r="V60" s="140"/>
      <c r="W60" s="16"/>
      <c r="X60" s="44"/>
      <c r="Y60" s="45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26"/>
      <c r="AN60" s="39"/>
      <c r="AO60" s="40"/>
      <c r="AP60" s="36"/>
      <c r="AQ60" s="219"/>
      <c r="AR60" s="220"/>
      <c r="AS60" s="177">
        <f>ROUND(L62*(1+AQ54),0)</f>
        <v>306</v>
      </c>
      <c r="AT60" s="29"/>
    </row>
    <row r="61" spans="1:46" s="147" customFormat="1" ht="17.100000000000001" customHeight="1" x14ac:dyDescent="0.15">
      <c r="A61" s="7">
        <v>16</v>
      </c>
      <c r="B61" s="8">
        <v>8952</v>
      </c>
      <c r="C61" s="9" t="s">
        <v>1361</v>
      </c>
      <c r="D61" s="226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118"/>
      <c r="P61" s="19"/>
      <c r="Q61" s="20"/>
      <c r="R61" s="20"/>
      <c r="S61" s="20"/>
      <c r="T61" s="31"/>
      <c r="U61" s="31"/>
      <c r="V61" s="117"/>
      <c r="W61" s="117"/>
      <c r="X61" s="117"/>
      <c r="Y61" s="122"/>
      <c r="Z61" s="43" t="s">
        <v>1483</v>
      </c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2" t="s">
        <v>1484</v>
      </c>
      <c r="AN61" s="222">
        <v>1</v>
      </c>
      <c r="AO61" s="223"/>
      <c r="AR61" s="66"/>
      <c r="AS61" s="177">
        <f>ROUND(ROUND(L62*AN61,0)*(1+AQ54),0)</f>
        <v>306</v>
      </c>
      <c r="AT61" s="29"/>
    </row>
    <row r="62" spans="1:46" s="147" customFormat="1" ht="17.100000000000001" customHeight="1" x14ac:dyDescent="0.15">
      <c r="A62" s="7">
        <v>16</v>
      </c>
      <c r="B62" s="8">
        <v>8953</v>
      </c>
      <c r="C62" s="9" t="s">
        <v>1362</v>
      </c>
      <c r="D62" s="55"/>
      <c r="E62" s="56"/>
      <c r="F62" s="56"/>
      <c r="G62" s="151"/>
      <c r="L62" s="221">
        <f>$L$44*7</f>
        <v>245</v>
      </c>
      <c r="M62" s="221"/>
      <c r="N62" s="14" t="s">
        <v>62</v>
      </c>
      <c r="O62" s="18"/>
      <c r="P62" s="115" t="s">
        <v>205</v>
      </c>
      <c r="Q62" s="91"/>
      <c r="R62" s="91"/>
      <c r="S62" s="91"/>
      <c r="T62" s="91"/>
      <c r="U62" s="91"/>
      <c r="V62" s="33"/>
      <c r="W62" s="24" t="s">
        <v>1484</v>
      </c>
      <c r="X62" s="219">
        <v>0.7</v>
      </c>
      <c r="Y62" s="220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26"/>
      <c r="AN62" s="39"/>
      <c r="AO62" s="40"/>
      <c r="AS62" s="177">
        <f>ROUND(ROUND(L62*X62,0)*(1+AQ54),0)</f>
        <v>215</v>
      </c>
      <c r="AT62" s="29"/>
    </row>
    <row r="63" spans="1:46" s="147" customFormat="1" ht="17.100000000000001" customHeight="1" x14ac:dyDescent="0.15">
      <c r="A63" s="7">
        <v>16</v>
      </c>
      <c r="B63" s="8">
        <v>8954</v>
      </c>
      <c r="C63" s="9" t="s">
        <v>775</v>
      </c>
      <c r="D63" s="224" t="s">
        <v>1532</v>
      </c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15"/>
      <c r="P63" s="16"/>
      <c r="Q63" s="16"/>
      <c r="R63" s="16"/>
      <c r="S63" s="16"/>
      <c r="T63" s="28"/>
      <c r="U63" s="28"/>
      <c r="V63" s="140"/>
      <c r="W63" s="16"/>
      <c r="X63" s="44"/>
      <c r="Y63" s="45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26"/>
      <c r="AN63" s="39"/>
      <c r="AO63" s="40"/>
      <c r="AR63" s="118"/>
      <c r="AS63" s="177">
        <f>ROUND(L65*(1+AQ54),0)</f>
        <v>350</v>
      </c>
      <c r="AT63" s="29"/>
    </row>
    <row r="64" spans="1:46" s="147" customFormat="1" ht="17.100000000000001" customHeight="1" x14ac:dyDescent="0.15">
      <c r="A64" s="7">
        <v>16</v>
      </c>
      <c r="B64" s="8">
        <v>8955</v>
      </c>
      <c r="C64" s="9" t="s">
        <v>776</v>
      </c>
      <c r="D64" s="226"/>
      <c r="E64" s="227"/>
      <c r="F64" s="227"/>
      <c r="G64" s="227"/>
      <c r="H64" s="227"/>
      <c r="I64" s="227"/>
      <c r="J64" s="227"/>
      <c r="K64" s="227"/>
      <c r="L64" s="227"/>
      <c r="M64" s="227"/>
      <c r="N64" s="227"/>
      <c r="O64" s="118"/>
      <c r="P64" s="19"/>
      <c r="Q64" s="20"/>
      <c r="R64" s="20"/>
      <c r="S64" s="20"/>
      <c r="T64" s="31"/>
      <c r="U64" s="31"/>
      <c r="V64" s="117"/>
      <c r="W64" s="117"/>
      <c r="X64" s="117"/>
      <c r="Y64" s="122"/>
      <c r="Z64" s="43" t="s">
        <v>1483</v>
      </c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2" t="s">
        <v>1484</v>
      </c>
      <c r="AN64" s="222">
        <v>1</v>
      </c>
      <c r="AO64" s="223"/>
      <c r="AS64" s="177">
        <f>ROUND(ROUND(L65*AN64,0)*(1+AQ54),0)</f>
        <v>350</v>
      </c>
      <c r="AT64" s="29"/>
    </row>
    <row r="65" spans="1:46" s="147" customFormat="1" ht="17.100000000000001" customHeight="1" x14ac:dyDescent="0.15">
      <c r="A65" s="7">
        <v>16</v>
      </c>
      <c r="B65" s="8">
        <v>8956</v>
      </c>
      <c r="C65" s="9" t="s">
        <v>35</v>
      </c>
      <c r="D65" s="55"/>
      <c r="E65" s="56"/>
      <c r="F65" s="56"/>
      <c r="G65" s="151"/>
      <c r="L65" s="221">
        <f>$L$44*8</f>
        <v>280</v>
      </c>
      <c r="M65" s="221"/>
      <c r="N65" s="14" t="s">
        <v>62</v>
      </c>
      <c r="O65" s="18"/>
      <c r="P65" s="115" t="s">
        <v>205</v>
      </c>
      <c r="Q65" s="91"/>
      <c r="R65" s="91"/>
      <c r="S65" s="91"/>
      <c r="T65" s="91"/>
      <c r="U65" s="91"/>
      <c r="V65" s="33"/>
      <c r="W65" s="24" t="s">
        <v>1484</v>
      </c>
      <c r="X65" s="219">
        <v>0.7</v>
      </c>
      <c r="Y65" s="220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26"/>
      <c r="AN65" s="39"/>
      <c r="AO65" s="40"/>
      <c r="AP65" s="42"/>
      <c r="AQ65" s="37"/>
      <c r="AR65" s="38"/>
      <c r="AS65" s="177">
        <f>ROUND(ROUND(L65*X65,0)*(1+AQ54),0)</f>
        <v>245</v>
      </c>
      <c r="AT65" s="29"/>
    </row>
    <row r="66" spans="1:46" s="147" customFormat="1" ht="17.100000000000001" customHeight="1" x14ac:dyDescent="0.15">
      <c r="A66" s="7">
        <v>16</v>
      </c>
      <c r="B66" s="8">
        <v>8958</v>
      </c>
      <c r="C66" s="9" t="s">
        <v>1363</v>
      </c>
      <c r="D66" s="215" t="s">
        <v>1533</v>
      </c>
      <c r="E66" s="241"/>
      <c r="F66" s="241"/>
      <c r="G66" s="241"/>
      <c r="H66" s="241"/>
      <c r="I66" s="241"/>
      <c r="J66" s="241"/>
      <c r="K66" s="241"/>
      <c r="L66" s="241"/>
      <c r="M66" s="241"/>
      <c r="N66" s="241"/>
      <c r="O66" s="15"/>
      <c r="P66" s="16"/>
      <c r="Q66" s="16"/>
      <c r="R66" s="16"/>
      <c r="S66" s="16"/>
      <c r="T66" s="28"/>
      <c r="U66" s="28"/>
      <c r="V66" s="140"/>
      <c r="W66" s="16"/>
      <c r="X66" s="44"/>
      <c r="Y66" s="45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26"/>
      <c r="AN66" s="39"/>
      <c r="AO66" s="40"/>
      <c r="AP66" s="42"/>
      <c r="AQ66" s="37"/>
      <c r="AR66" s="38"/>
      <c r="AS66" s="177">
        <f>ROUND(L68*(1+AQ54),0)</f>
        <v>394</v>
      </c>
      <c r="AT66" s="29"/>
    </row>
    <row r="67" spans="1:46" s="147" customFormat="1" ht="17.100000000000001" customHeight="1" x14ac:dyDescent="0.15">
      <c r="A67" s="7">
        <v>16</v>
      </c>
      <c r="B67" s="8">
        <v>8959</v>
      </c>
      <c r="C67" s="9" t="s">
        <v>1364</v>
      </c>
      <c r="D67" s="242"/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118"/>
      <c r="P67" s="19"/>
      <c r="Q67" s="20"/>
      <c r="R67" s="20"/>
      <c r="S67" s="20"/>
      <c r="T67" s="31"/>
      <c r="U67" s="31"/>
      <c r="V67" s="117"/>
      <c r="W67" s="117"/>
      <c r="X67" s="117"/>
      <c r="Y67" s="122"/>
      <c r="Z67" s="43" t="s">
        <v>1483</v>
      </c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2" t="s">
        <v>1484</v>
      </c>
      <c r="AN67" s="222">
        <v>1</v>
      </c>
      <c r="AO67" s="223"/>
      <c r="AP67" s="54"/>
      <c r="AQ67" s="27"/>
      <c r="AR67" s="48"/>
      <c r="AS67" s="177">
        <f>ROUND(ROUND(L68*AN67,0)*(1+AQ54),0)</f>
        <v>394</v>
      </c>
      <c r="AT67" s="29"/>
    </row>
    <row r="68" spans="1:46" s="147" customFormat="1" ht="17.100000000000001" customHeight="1" x14ac:dyDescent="0.15">
      <c r="A68" s="7">
        <v>16</v>
      </c>
      <c r="B68" s="8">
        <v>8960</v>
      </c>
      <c r="C68" s="9" t="s">
        <v>1365</v>
      </c>
      <c r="D68" s="55"/>
      <c r="E68" s="56"/>
      <c r="F68" s="56"/>
      <c r="G68" s="151"/>
      <c r="L68" s="221">
        <f>$L$44*9</f>
        <v>315</v>
      </c>
      <c r="M68" s="221"/>
      <c r="N68" s="14" t="s">
        <v>62</v>
      </c>
      <c r="O68" s="18"/>
      <c r="P68" s="115" t="s">
        <v>205</v>
      </c>
      <c r="Q68" s="91"/>
      <c r="R68" s="91"/>
      <c r="S68" s="91"/>
      <c r="T68" s="91"/>
      <c r="U68" s="91"/>
      <c r="V68" s="33"/>
      <c r="W68" s="24" t="s">
        <v>1484</v>
      </c>
      <c r="X68" s="219">
        <v>0.7</v>
      </c>
      <c r="Y68" s="220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26"/>
      <c r="AN68" s="39"/>
      <c r="AO68" s="40"/>
      <c r="AP68" s="42"/>
      <c r="AQ68" s="37"/>
      <c r="AR68" s="38"/>
      <c r="AS68" s="177">
        <f>ROUND(ROUND(L68*X68,0)*(1+AQ54),0)</f>
        <v>276</v>
      </c>
      <c r="AT68" s="29"/>
    </row>
    <row r="69" spans="1:46" s="147" customFormat="1" ht="17.100000000000001" customHeight="1" x14ac:dyDescent="0.15">
      <c r="A69" s="7">
        <v>16</v>
      </c>
      <c r="B69" s="8">
        <v>8961</v>
      </c>
      <c r="C69" s="9" t="s">
        <v>777</v>
      </c>
      <c r="D69" s="224" t="s">
        <v>1534</v>
      </c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15"/>
      <c r="P69" s="16"/>
      <c r="Q69" s="16"/>
      <c r="R69" s="16"/>
      <c r="S69" s="16"/>
      <c r="T69" s="28"/>
      <c r="U69" s="28"/>
      <c r="V69" s="140"/>
      <c r="W69" s="16"/>
      <c r="X69" s="44"/>
      <c r="Y69" s="45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26"/>
      <c r="AN69" s="39"/>
      <c r="AO69" s="40"/>
      <c r="AP69" s="42"/>
      <c r="AQ69" s="37"/>
      <c r="AR69" s="38"/>
      <c r="AS69" s="177">
        <f>ROUND(L71*(1+AQ54),0)</f>
        <v>438</v>
      </c>
      <c r="AT69" s="29"/>
    </row>
    <row r="70" spans="1:46" s="147" customFormat="1" ht="17.100000000000001" customHeight="1" x14ac:dyDescent="0.15">
      <c r="A70" s="7">
        <v>16</v>
      </c>
      <c r="B70" s="8">
        <v>8962</v>
      </c>
      <c r="C70" s="9" t="s">
        <v>778</v>
      </c>
      <c r="D70" s="226"/>
      <c r="E70" s="227"/>
      <c r="F70" s="227"/>
      <c r="G70" s="227"/>
      <c r="H70" s="227"/>
      <c r="I70" s="227"/>
      <c r="J70" s="227"/>
      <c r="K70" s="227"/>
      <c r="L70" s="227"/>
      <c r="M70" s="227"/>
      <c r="N70" s="227"/>
      <c r="O70" s="118"/>
      <c r="P70" s="19"/>
      <c r="Q70" s="20"/>
      <c r="R70" s="20"/>
      <c r="S70" s="20"/>
      <c r="T70" s="31"/>
      <c r="U70" s="31"/>
      <c r="V70" s="117"/>
      <c r="W70" s="117"/>
      <c r="X70" s="117"/>
      <c r="Y70" s="122"/>
      <c r="Z70" s="43" t="s">
        <v>1483</v>
      </c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2" t="s">
        <v>1484</v>
      </c>
      <c r="AN70" s="222">
        <v>1</v>
      </c>
      <c r="AO70" s="223"/>
      <c r="AP70" s="54"/>
      <c r="AQ70" s="27"/>
      <c r="AR70" s="48"/>
      <c r="AS70" s="177">
        <f>ROUND(ROUND(L71*AN70,0)*(1+AQ54),0)</f>
        <v>438</v>
      </c>
      <c r="AT70" s="29"/>
    </row>
    <row r="71" spans="1:46" s="147" customFormat="1" ht="17.100000000000001" customHeight="1" x14ac:dyDescent="0.15">
      <c r="A71" s="7">
        <v>16</v>
      </c>
      <c r="B71" s="8">
        <v>8963</v>
      </c>
      <c r="C71" s="9" t="s">
        <v>36</v>
      </c>
      <c r="D71" s="55"/>
      <c r="E71" s="56"/>
      <c r="F71" s="56"/>
      <c r="G71" s="151"/>
      <c r="L71" s="221">
        <f>$L$44*10</f>
        <v>350</v>
      </c>
      <c r="M71" s="221"/>
      <c r="N71" s="14" t="s">
        <v>62</v>
      </c>
      <c r="O71" s="18"/>
      <c r="P71" s="115" t="s">
        <v>205</v>
      </c>
      <c r="Q71" s="91"/>
      <c r="R71" s="91"/>
      <c r="S71" s="91"/>
      <c r="T71" s="91"/>
      <c r="U71" s="91"/>
      <c r="V71" s="33"/>
      <c r="W71" s="24" t="s">
        <v>1484</v>
      </c>
      <c r="X71" s="219">
        <v>0.7</v>
      </c>
      <c r="Y71" s="220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26"/>
      <c r="AN71" s="39"/>
      <c r="AO71" s="40"/>
      <c r="AP71" s="42"/>
      <c r="AQ71" s="37"/>
      <c r="AR71" s="38"/>
      <c r="AS71" s="177">
        <f>ROUND(ROUND(L71*X71,0)*(1+AQ54),0)</f>
        <v>306</v>
      </c>
      <c r="AT71" s="29"/>
    </row>
    <row r="72" spans="1:46" s="147" customFormat="1" ht="17.100000000000001" customHeight="1" x14ac:dyDescent="0.15">
      <c r="A72" s="7">
        <v>16</v>
      </c>
      <c r="B72" s="8">
        <v>8965</v>
      </c>
      <c r="C72" s="9" t="s">
        <v>1366</v>
      </c>
      <c r="D72" s="224" t="s">
        <v>1535</v>
      </c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15"/>
      <c r="P72" s="16"/>
      <c r="Q72" s="16"/>
      <c r="R72" s="16"/>
      <c r="S72" s="16"/>
      <c r="T72" s="28"/>
      <c r="U72" s="28"/>
      <c r="V72" s="140"/>
      <c r="W72" s="16"/>
      <c r="X72" s="44"/>
      <c r="Y72" s="45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26"/>
      <c r="AN72" s="39"/>
      <c r="AO72" s="40"/>
      <c r="AP72" s="42"/>
      <c r="AQ72" s="37"/>
      <c r="AR72" s="38"/>
      <c r="AS72" s="177">
        <f>ROUND(L74*(1+AQ54),0)</f>
        <v>481</v>
      </c>
      <c r="AT72" s="29"/>
    </row>
    <row r="73" spans="1:46" s="147" customFormat="1" ht="17.100000000000001" customHeight="1" x14ac:dyDescent="0.15">
      <c r="A73" s="7">
        <v>16</v>
      </c>
      <c r="B73" s="8">
        <v>8966</v>
      </c>
      <c r="C73" s="9" t="s">
        <v>1367</v>
      </c>
      <c r="D73" s="226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118"/>
      <c r="P73" s="19"/>
      <c r="Q73" s="20"/>
      <c r="R73" s="20"/>
      <c r="S73" s="20"/>
      <c r="T73" s="31"/>
      <c r="U73" s="31"/>
      <c r="V73" s="117"/>
      <c r="W73" s="117"/>
      <c r="X73" s="117"/>
      <c r="Y73" s="122"/>
      <c r="Z73" s="43" t="s">
        <v>1483</v>
      </c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2" t="s">
        <v>1484</v>
      </c>
      <c r="AN73" s="222">
        <v>1</v>
      </c>
      <c r="AO73" s="223"/>
      <c r="AP73" s="54"/>
      <c r="AQ73" s="27"/>
      <c r="AR73" s="48"/>
      <c r="AS73" s="177">
        <f>ROUND(ROUND(L74*AN73,0)*(1+AQ54),0)</f>
        <v>481</v>
      </c>
      <c r="AT73" s="29"/>
    </row>
    <row r="74" spans="1:46" s="147" customFormat="1" ht="17.100000000000001" customHeight="1" x14ac:dyDescent="0.15">
      <c r="A74" s="7">
        <v>16</v>
      </c>
      <c r="B74" s="8">
        <v>8967</v>
      </c>
      <c r="C74" s="9" t="s">
        <v>1368</v>
      </c>
      <c r="D74" s="55"/>
      <c r="E74" s="56"/>
      <c r="F74" s="56"/>
      <c r="G74" s="151"/>
      <c r="L74" s="221">
        <f>$L$44*11</f>
        <v>385</v>
      </c>
      <c r="M74" s="221"/>
      <c r="N74" s="14" t="s">
        <v>62</v>
      </c>
      <c r="O74" s="18"/>
      <c r="P74" s="115" t="s">
        <v>205</v>
      </c>
      <c r="Q74" s="91"/>
      <c r="R74" s="91"/>
      <c r="S74" s="91"/>
      <c r="T74" s="91"/>
      <c r="U74" s="91"/>
      <c r="V74" s="33"/>
      <c r="W74" s="24" t="s">
        <v>1484</v>
      </c>
      <c r="X74" s="219">
        <v>0.7</v>
      </c>
      <c r="Y74" s="220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26"/>
      <c r="AN74" s="39"/>
      <c r="AO74" s="40"/>
      <c r="AP74" s="42"/>
      <c r="AQ74" s="37"/>
      <c r="AR74" s="38"/>
      <c r="AS74" s="177">
        <f>ROUND(ROUND(L74*X74,0)*(1+AQ54),0)</f>
        <v>338</v>
      </c>
      <c r="AT74" s="29"/>
    </row>
    <row r="75" spans="1:46" s="147" customFormat="1" ht="17.100000000000001" customHeight="1" x14ac:dyDescent="0.15">
      <c r="A75" s="7">
        <v>16</v>
      </c>
      <c r="B75" s="8">
        <v>8968</v>
      </c>
      <c r="C75" s="9" t="s">
        <v>779</v>
      </c>
      <c r="D75" s="224" t="s">
        <v>1536</v>
      </c>
      <c r="E75" s="225"/>
      <c r="F75" s="225"/>
      <c r="G75" s="225"/>
      <c r="H75" s="225"/>
      <c r="I75" s="225"/>
      <c r="J75" s="225"/>
      <c r="K75" s="225"/>
      <c r="L75" s="225"/>
      <c r="M75" s="225"/>
      <c r="N75" s="225"/>
      <c r="O75" s="15"/>
      <c r="P75" s="16"/>
      <c r="Q75" s="16"/>
      <c r="R75" s="16"/>
      <c r="S75" s="16"/>
      <c r="T75" s="28"/>
      <c r="U75" s="28"/>
      <c r="V75" s="140"/>
      <c r="W75" s="16"/>
      <c r="X75" s="44"/>
      <c r="Y75" s="45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36"/>
      <c r="AQ75" s="37"/>
      <c r="AR75" s="38"/>
      <c r="AS75" s="177">
        <f>ROUND(L77*(1+AQ54),0)</f>
        <v>525</v>
      </c>
      <c r="AT75" s="29"/>
    </row>
    <row r="76" spans="1:46" s="147" customFormat="1" ht="17.100000000000001" customHeight="1" x14ac:dyDescent="0.15">
      <c r="A76" s="7">
        <v>16</v>
      </c>
      <c r="B76" s="8">
        <v>8969</v>
      </c>
      <c r="C76" s="9" t="s">
        <v>780</v>
      </c>
      <c r="D76" s="226"/>
      <c r="E76" s="227"/>
      <c r="F76" s="227"/>
      <c r="G76" s="227"/>
      <c r="H76" s="227"/>
      <c r="I76" s="227"/>
      <c r="J76" s="227"/>
      <c r="K76" s="227"/>
      <c r="L76" s="227"/>
      <c r="M76" s="227"/>
      <c r="N76" s="227"/>
      <c r="O76" s="118"/>
      <c r="P76" s="19"/>
      <c r="Q76" s="20"/>
      <c r="R76" s="20"/>
      <c r="S76" s="20"/>
      <c r="T76" s="31"/>
      <c r="U76" s="31"/>
      <c r="V76" s="117"/>
      <c r="W76" s="117"/>
      <c r="X76" s="117"/>
      <c r="Y76" s="122"/>
      <c r="Z76" s="43" t="s">
        <v>1483</v>
      </c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2" t="s">
        <v>1484</v>
      </c>
      <c r="AN76" s="222">
        <v>1</v>
      </c>
      <c r="AO76" s="222"/>
      <c r="AP76" s="155"/>
      <c r="AQ76" s="116"/>
      <c r="AR76" s="118"/>
      <c r="AS76" s="177">
        <f>ROUND(ROUND(L77*AN76,0)*(1+AQ54),0)</f>
        <v>525</v>
      </c>
      <c r="AT76" s="29"/>
    </row>
    <row r="77" spans="1:46" s="147" customFormat="1" ht="17.100000000000001" customHeight="1" x14ac:dyDescent="0.15">
      <c r="A77" s="7">
        <v>16</v>
      </c>
      <c r="B77" s="8">
        <v>8970</v>
      </c>
      <c r="C77" s="9" t="s">
        <v>37</v>
      </c>
      <c r="D77" s="55"/>
      <c r="E77" s="56"/>
      <c r="F77" s="56"/>
      <c r="G77" s="151"/>
      <c r="L77" s="221">
        <f>$L$44*12</f>
        <v>420</v>
      </c>
      <c r="M77" s="221"/>
      <c r="N77" s="14" t="s">
        <v>62</v>
      </c>
      <c r="O77" s="18"/>
      <c r="P77" s="115" t="s">
        <v>205</v>
      </c>
      <c r="Q77" s="91"/>
      <c r="R77" s="91"/>
      <c r="S77" s="91"/>
      <c r="T77" s="91"/>
      <c r="U77" s="91"/>
      <c r="V77" s="33"/>
      <c r="W77" s="24" t="s">
        <v>1484</v>
      </c>
      <c r="X77" s="219">
        <v>0.7</v>
      </c>
      <c r="Y77" s="220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26"/>
      <c r="AN77" s="39"/>
      <c r="AO77" s="39"/>
      <c r="AP77" s="155"/>
      <c r="AQ77" s="116"/>
      <c r="AR77" s="118"/>
      <c r="AS77" s="177">
        <f>ROUND(ROUND(L77*X77,0)*(1+AQ54),0)</f>
        <v>368</v>
      </c>
      <c r="AT77" s="29"/>
    </row>
    <row r="78" spans="1:46" s="147" customFormat="1" ht="17.100000000000001" customHeight="1" x14ac:dyDescent="0.15">
      <c r="A78" s="7">
        <v>16</v>
      </c>
      <c r="B78" s="8">
        <v>8972</v>
      </c>
      <c r="C78" s="9" t="s">
        <v>1369</v>
      </c>
      <c r="D78" s="224" t="s">
        <v>1537</v>
      </c>
      <c r="E78" s="225"/>
      <c r="F78" s="225"/>
      <c r="G78" s="225"/>
      <c r="H78" s="225"/>
      <c r="I78" s="225"/>
      <c r="J78" s="225"/>
      <c r="K78" s="225"/>
      <c r="L78" s="225"/>
      <c r="M78" s="225"/>
      <c r="N78" s="225"/>
      <c r="O78" s="15"/>
      <c r="P78" s="16"/>
      <c r="Q78" s="16"/>
      <c r="R78" s="16"/>
      <c r="S78" s="16"/>
      <c r="T78" s="28"/>
      <c r="U78" s="28"/>
      <c r="V78" s="140"/>
      <c r="W78" s="16"/>
      <c r="X78" s="44"/>
      <c r="Y78" s="45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26"/>
      <c r="AN78" s="39"/>
      <c r="AO78" s="39"/>
      <c r="AP78" s="155"/>
      <c r="AQ78" s="116"/>
      <c r="AR78" s="118"/>
      <c r="AS78" s="177">
        <f>ROUND(L80*(1+AQ54),0)</f>
        <v>569</v>
      </c>
      <c r="AT78" s="29"/>
    </row>
    <row r="79" spans="1:46" s="147" customFormat="1" ht="17.100000000000001" customHeight="1" x14ac:dyDescent="0.15">
      <c r="A79" s="7">
        <v>16</v>
      </c>
      <c r="B79" s="8">
        <v>8973</v>
      </c>
      <c r="C79" s="9" t="s">
        <v>1370</v>
      </c>
      <c r="D79" s="226"/>
      <c r="E79" s="227"/>
      <c r="F79" s="227"/>
      <c r="G79" s="227"/>
      <c r="H79" s="227"/>
      <c r="I79" s="227"/>
      <c r="J79" s="227"/>
      <c r="K79" s="227"/>
      <c r="L79" s="227"/>
      <c r="M79" s="227"/>
      <c r="N79" s="227"/>
      <c r="O79" s="118"/>
      <c r="P79" s="19"/>
      <c r="Q79" s="20"/>
      <c r="R79" s="20"/>
      <c r="S79" s="20"/>
      <c r="T79" s="31"/>
      <c r="U79" s="31"/>
      <c r="V79" s="117"/>
      <c r="W79" s="117"/>
      <c r="X79" s="117"/>
      <c r="Y79" s="122"/>
      <c r="Z79" s="43" t="s">
        <v>1483</v>
      </c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2" t="s">
        <v>1484</v>
      </c>
      <c r="AN79" s="222">
        <v>1</v>
      </c>
      <c r="AO79" s="222"/>
      <c r="AP79" s="155"/>
      <c r="AQ79" s="116"/>
      <c r="AR79" s="118"/>
      <c r="AS79" s="177">
        <f>ROUND(ROUND(L80*AN79,0)*(1+AQ54),0)</f>
        <v>569</v>
      </c>
      <c r="AT79" s="29"/>
    </row>
    <row r="80" spans="1:46" s="147" customFormat="1" ht="17.100000000000001" customHeight="1" x14ac:dyDescent="0.15">
      <c r="A80" s="7">
        <v>16</v>
      </c>
      <c r="B80" s="8">
        <v>8974</v>
      </c>
      <c r="C80" s="9" t="s">
        <v>1371</v>
      </c>
      <c r="D80" s="55"/>
      <c r="E80" s="56"/>
      <c r="F80" s="56"/>
      <c r="G80" s="151"/>
      <c r="L80" s="221">
        <f>$L$44*13</f>
        <v>455</v>
      </c>
      <c r="M80" s="221"/>
      <c r="N80" s="14" t="s">
        <v>62</v>
      </c>
      <c r="O80" s="18"/>
      <c r="P80" s="115" t="s">
        <v>205</v>
      </c>
      <c r="Q80" s="91"/>
      <c r="R80" s="91"/>
      <c r="S80" s="91"/>
      <c r="T80" s="91"/>
      <c r="U80" s="91"/>
      <c r="V80" s="33"/>
      <c r="W80" s="24" t="s">
        <v>1484</v>
      </c>
      <c r="X80" s="219">
        <v>0.7</v>
      </c>
      <c r="Y80" s="220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26"/>
      <c r="AN80" s="39"/>
      <c r="AO80" s="39"/>
      <c r="AP80" s="155"/>
      <c r="AQ80" s="116"/>
      <c r="AR80" s="118"/>
      <c r="AS80" s="177">
        <f>ROUND(ROUND(L80*X80,0)*(1+AQ54),0)</f>
        <v>399</v>
      </c>
      <c r="AT80" s="29"/>
    </row>
    <row r="81" spans="1:46" s="147" customFormat="1" ht="17.100000000000001" customHeight="1" x14ac:dyDescent="0.15">
      <c r="A81" s="7">
        <v>16</v>
      </c>
      <c r="B81" s="8">
        <v>8975</v>
      </c>
      <c r="C81" s="9" t="s">
        <v>781</v>
      </c>
      <c r="D81" s="224" t="s">
        <v>1538</v>
      </c>
      <c r="E81" s="225"/>
      <c r="F81" s="225"/>
      <c r="G81" s="225"/>
      <c r="H81" s="225"/>
      <c r="I81" s="225"/>
      <c r="J81" s="225"/>
      <c r="K81" s="225"/>
      <c r="L81" s="225"/>
      <c r="M81" s="225"/>
      <c r="N81" s="225"/>
      <c r="O81" s="15"/>
      <c r="P81" s="16"/>
      <c r="Q81" s="16"/>
      <c r="R81" s="16"/>
      <c r="S81" s="16"/>
      <c r="T81" s="28"/>
      <c r="U81" s="28"/>
      <c r="V81" s="140"/>
      <c r="W81" s="16"/>
      <c r="X81" s="44"/>
      <c r="Y81" s="45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26"/>
      <c r="AN81" s="39"/>
      <c r="AO81" s="39"/>
      <c r="AP81" s="155"/>
      <c r="AQ81" s="116"/>
      <c r="AR81" s="118"/>
      <c r="AS81" s="177">
        <f>ROUND(L83*(1+AQ54),0)</f>
        <v>613</v>
      </c>
      <c r="AT81" s="29"/>
    </row>
    <row r="82" spans="1:46" s="147" customFormat="1" ht="17.100000000000001" customHeight="1" x14ac:dyDescent="0.15">
      <c r="A82" s="7">
        <v>16</v>
      </c>
      <c r="B82" s="8">
        <v>8976</v>
      </c>
      <c r="C82" s="9" t="s">
        <v>782</v>
      </c>
      <c r="D82" s="226"/>
      <c r="E82" s="227"/>
      <c r="F82" s="227"/>
      <c r="G82" s="227"/>
      <c r="H82" s="227"/>
      <c r="I82" s="227"/>
      <c r="J82" s="227"/>
      <c r="K82" s="227"/>
      <c r="L82" s="227"/>
      <c r="M82" s="227"/>
      <c r="N82" s="227"/>
      <c r="O82" s="118"/>
      <c r="P82" s="19"/>
      <c r="Q82" s="20"/>
      <c r="R82" s="20"/>
      <c r="S82" s="20"/>
      <c r="T82" s="31"/>
      <c r="U82" s="31"/>
      <c r="V82" s="117"/>
      <c r="W82" s="117"/>
      <c r="X82" s="117"/>
      <c r="Y82" s="122"/>
      <c r="Z82" s="43" t="s">
        <v>1483</v>
      </c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2" t="s">
        <v>1484</v>
      </c>
      <c r="AN82" s="222">
        <v>1</v>
      </c>
      <c r="AO82" s="222"/>
      <c r="AP82" s="155"/>
      <c r="AQ82" s="116"/>
      <c r="AR82" s="118"/>
      <c r="AS82" s="177">
        <f>ROUND(ROUND(L83*AN82,0)*(1+AQ54),0)</f>
        <v>613</v>
      </c>
      <c r="AT82" s="29"/>
    </row>
    <row r="83" spans="1:46" s="147" customFormat="1" ht="17.100000000000001" customHeight="1" x14ac:dyDescent="0.15">
      <c r="A83" s="7">
        <v>16</v>
      </c>
      <c r="B83" s="8">
        <v>8977</v>
      </c>
      <c r="C83" s="9" t="s">
        <v>38</v>
      </c>
      <c r="D83" s="55"/>
      <c r="E83" s="56"/>
      <c r="F83" s="56"/>
      <c r="G83" s="151"/>
      <c r="L83" s="221">
        <f>$L$44*14</f>
        <v>490</v>
      </c>
      <c r="M83" s="221"/>
      <c r="N83" s="14" t="s">
        <v>62</v>
      </c>
      <c r="O83" s="18"/>
      <c r="P83" s="115" t="s">
        <v>205</v>
      </c>
      <c r="Q83" s="91"/>
      <c r="R83" s="91"/>
      <c r="S83" s="91"/>
      <c r="T83" s="91"/>
      <c r="U83" s="91"/>
      <c r="V83" s="33"/>
      <c r="W83" s="24" t="s">
        <v>1484</v>
      </c>
      <c r="X83" s="219">
        <v>0.7</v>
      </c>
      <c r="Y83" s="220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26"/>
      <c r="AN83" s="39"/>
      <c r="AO83" s="39"/>
      <c r="AP83" s="155"/>
      <c r="AQ83" s="116"/>
      <c r="AR83" s="118"/>
      <c r="AS83" s="177">
        <f>ROUND(ROUND(L83*X83,0)*(1+AQ54),0)</f>
        <v>429</v>
      </c>
      <c r="AT83" s="29"/>
    </row>
    <row r="84" spans="1:46" s="147" customFormat="1" ht="17.100000000000001" customHeight="1" x14ac:dyDescent="0.15">
      <c r="A84" s="7">
        <v>16</v>
      </c>
      <c r="B84" s="8">
        <v>8979</v>
      </c>
      <c r="C84" s="9" t="s">
        <v>1372</v>
      </c>
      <c r="D84" s="224" t="s">
        <v>1539</v>
      </c>
      <c r="E84" s="225"/>
      <c r="F84" s="225"/>
      <c r="G84" s="225"/>
      <c r="H84" s="225"/>
      <c r="I84" s="225"/>
      <c r="J84" s="225"/>
      <c r="K84" s="225"/>
      <c r="L84" s="225"/>
      <c r="M84" s="225"/>
      <c r="N84" s="225"/>
      <c r="O84" s="15"/>
      <c r="P84" s="16"/>
      <c r="Q84" s="16"/>
      <c r="R84" s="16"/>
      <c r="S84" s="16"/>
      <c r="T84" s="28"/>
      <c r="U84" s="28"/>
      <c r="V84" s="140"/>
      <c r="W84" s="16"/>
      <c r="X84" s="44"/>
      <c r="Y84" s="45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26"/>
      <c r="AN84" s="39"/>
      <c r="AO84" s="39"/>
      <c r="AP84" s="155"/>
      <c r="AQ84" s="116"/>
      <c r="AR84" s="118"/>
      <c r="AS84" s="177">
        <f>ROUND(L86*(1+AQ54),0)</f>
        <v>656</v>
      </c>
      <c r="AT84" s="29"/>
    </row>
    <row r="85" spans="1:46" s="147" customFormat="1" ht="17.100000000000001" customHeight="1" x14ac:dyDescent="0.15">
      <c r="A85" s="7">
        <v>16</v>
      </c>
      <c r="B85" s="8">
        <v>8980</v>
      </c>
      <c r="C85" s="9" t="s">
        <v>1373</v>
      </c>
      <c r="D85" s="226"/>
      <c r="E85" s="227"/>
      <c r="F85" s="227"/>
      <c r="G85" s="227"/>
      <c r="H85" s="227"/>
      <c r="I85" s="227"/>
      <c r="J85" s="227"/>
      <c r="K85" s="227"/>
      <c r="L85" s="227"/>
      <c r="M85" s="227"/>
      <c r="N85" s="227"/>
      <c r="O85" s="118"/>
      <c r="P85" s="19"/>
      <c r="Q85" s="20"/>
      <c r="R85" s="20"/>
      <c r="S85" s="20"/>
      <c r="T85" s="31"/>
      <c r="U85" s="31"/>
      <c r="V85" s="117"/>
      <c r="W85" s="117"/>
      <c r="X85" s="117"/>
      <c r="Y85" s="122"/>
      <c r="Z85" s="43" t="s">
        <v>1483</v>
      </c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2" t="s">
        <v>1484</v>
      </c>
      <c r="AN85" s="222">
        <v>1</v>
      </c>
      <c r="AO85" s="222"/>
      <c r="AP85" s="155"/>
      <c r="AQ85" s="116"/>
      <c r="AR85" s="118"/>
      <c r="AS85" s="177">
        <f>ROUND(ROUND(L86*AN85,0)*(1+AQ54),0)</f>
        <v>656</v>
      </c>
      <c r="AT85" s="29"/>
    </row>
    <row r="86" spans="1:46" s="147" customFormat="1" ht="17.100000000000001" customHeight="1" x14ac:dyDescent="0.15">
      <c r="A86" s="7">
        <v>16</v>
      </c>
      <c r="B86" s="8">
        <v>8981</v>
      </c>
      <c r="C86" s="9" t="s">
        <v>1374</v>
      </c>
      <c r="D86" s="55"/>
      <c r="E86" s="56"/>
      <c r="F86" s="56"/>
      <c r="G86" s="151"/>
      <c r="L86" s="221">
        <f>$L$44*15</f>
        <v>525</v>
      </c>
      <c r="M86" s="221"/>
      <c r="N86" s="14" t="s">
        <v>62</v>
      </c>
      <c r="O86" s="18"/>
      <c r="P86" s="115" t="s">
        <v>205</v>
      </c>
      <c r="Q86" s="91"/>
      <c r="R86" s="91"/>
      <c r="S86" s="91"/>
      <c r="T86" s="91"/>
      <c r="U86" s="91"/>
      <c r="V86" s="33"/>
      <c r="W86" s="24" t="s">
        <v>1484</v>
      </c>
      <c r="X86" s="219">
        <v>0.7</v>
      </c>
      <c r="Y86" s="220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26"/>
      <c r="AN86" s="39"/>
      <c r="AO86" s="39"/>
      <c r="AP86" s="155"/>
      <c r="AQ86" s="116"/>
      <c r="AR86" s="118"/>
      <c r="AS86" s="177">
        <f>ROUND(ROUND(L86*X86,0)*(1+AQ54),0)</f>
        <v>460</v>
      </c>
      <c r="AT86" s="29"/>
    </row>
    <row r="87" spans="1:46" s="147" customFormat="1" ht="17.100000000000001" customHeight="1" x14ac:dyDescent="0.15">
      <c r="A87" s="7">
        <v>16</v>
      </c>
      <c r="B87" s="8">
        <v>8982</v>
      </c>
      <c r="C87" s="9" t="s">
        <v>783</v>
      </c>
      <c r="D87" s="224" t="s">
        <v>1540</v>
      </c>
      <c r="E87" s="225"/>
      <c r="F87" s="225"/>
      <c r="G87" s="225"/>
      <c r="H87" s="225"/>
      <c r="I87" s="225"/>
      <c r="J87" s="225"/>
      <c r="K87" s="225"/>
      <c r="L87" s="225"/>
      <c r="M87" s="225"/>
      <c r="N87" s="225"/>
      <c r="O87" s="15"/>
      <c r="P87" s="16"/>
      <c r="Q87" s="16"/>
      <c r="R87" s="16"/>
      <c r="S87" s="16"/>
      <c r="T87" s="28"/>
      <c r="U87" s="28"/>
      <c r="V87" s="140"/>
      <c r="W87" s="16"/>
      <c r="X87" s="44"/>
      <c r="Y87" s="45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26"/>
      <c r="AN87" s="39"/>
      <c r="AO87" s="39"/>
      <c r="AP87" s="155"/>
      <c r="AQ87" s="116"/>
      <c r="AR87" s="118"/>
      <c r="AS87" s="177">
        <f>ROUND(L89*(1+AQ54),0)</f>
        <v>700</v>
      </c>
      <c r="AT87" s="29"/>
    </row>
    <row r="88" spans="1:46" s="147" customFormat="1" ht="17.100000000000001" customHeight="1" x14ac:dyDescent="0.15">
      <c r="A88" s="7">
        <v>16</v>
      </c>
      <c r="B88" s="8">
        <v>8983</v>
      </c>
      <c r="C88" s="9" t="s">
        <v>784</v>
      </c>
      <c r="D88" s="226"/>
      <c r="E88" s="227"/>
      <c r="F88" s="227"/>
      <c r="G88" s="227"/>
      <c r="H88" s="227"/>
      <c r="I88" s="227"/>
      <c r="J88" s="227"/>
      <c r="K88" s="227"/>
      <c r="L88" s="227"/>
      <c r="M88" s="227"/>
      <c r="N88" s="227"/>
      <c r="O88" s="118"/>
      <c r="P88" s="19"/>
      <c r="Q88" s="20"/>
      <c r="R88" s="20"/>
      <c r="S88" s="20"/>
      <c r="T88" s="31"/>
      <c r="U88" s="31"/>
      <c r="V88" s="117"/>
      <c r="W88" s="117"/>
      <c r="X88" s="117"/>
      <c r="Y88" s="122"/>
      <c r="Z88" s="43" t="s">
        <v>1483</v>
      </c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2" t="s">
        <v>1484</v>
      </c>
      <c r="AN88" s="222">
        <v>1</v>
      </c>
      <c r="AO88" s="222"/>
      <c r="AP88" s="155"/>
      <c r="AQ88" s="116"/>
      <c r="AR88" s="118"/>
      <c r="AS88" s="177">
        <f>ROUND(ROUND(L89*AN88,0)*(1+AQ54),0)</f>
        <v>700</v>
      </c>
      <c r="AT88" s="29"/>
    </row>
    <row r="89" spans="1:46" s="147" customFormat="1" ht="17.100000000000001" customHeight="1" x14ac:dyDescent="0.15">
      <c r="A89" s="7">
        <v>16</v>
      </c>
      <c r="B89" s="8">
        <v>8984</v>
      </c>
      <c r="C89" s="9" t="s">
        <v>39</v>
      </c>
      <c r="D89" s="55"/>
      <c r="E89" s="56"/>
      <c r="F89" s="56"/>
      <c r="G89" s="151"/>
      <c r="L89" s="221">
        <f>$L$44*16</f>
        <v>560</v>
      </c>
      <c r="M89" s="221"/>
      <c r="N89" s="14" t="s">
        <v>62</v>
      </c>
      <c r="O89" s="18"/>
      <c r="P89" s="115" t="s">
        <v>205</v>
      </c>
      <c r="Q89" s="91"/>
      <c r="R89" s="91"/>
      <c r="S89" s="91"/>
      <c r="T89" s="91"/>
      <c r="U89" s="91"/>
      <c r="V89" s="33"/>
      <c r="W89" s="24" t="s">
        <v>1484</v>
      </c>
      <c r="X89" s="219">
        <v>0.7</v>
      </c>
      <c r="Y89" s="220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26"/>
      <c r="AN89" s="39"/>
      <c r="AO89" s="39"/>
      <c r="AP89" s="155"/>
      <c r="AQ89" s="116"/>
      <c r="AR89" s="118"/>
      <c r="AS89" s="177">
        <f>ROUND(ROUND(L89*X89,0)*(1+AQ54),0)</f>
        <v>490</v>
      </c>
      <c r="AT89" s="29"/>
    </row>
    <row r="90" spans="1:46" s="147" customFormat="1" ht="17.100000000000001" customHeight="1" x14ac:dyDescent="0.15">
      <c r="A90" s="7">
        <v>16</v>
      </c>
      <c r="B90" s="8">
        <v>8986</v>
      </c>
      <c r="C90" s="9" t="s">
        <v>1375</v>
      </c>
      <c r="D90" s="224" t="s">
        <v>1541</v>
      </c>
      <c r="E90" s="225"/>
      <c r="F90" s="225"/>
      <c r="G90" s="225"/>
      <c r="H90" s="225"/>
      <c r="I90" s="225"/>
      <c r="J90" s="225"/>
      <c r="K90" s="225"/>
      <c r="L90" s="225"/>
      <c r="M90" s="225"/>
      <c r="N90" s="225"/>
      <c r="O90" s="15"/>
      <c r="P90" s="16"/>
      <c r="Q90" s="16"/>
      <c r="R90" s="16"/>
      <c r="S90" s="16"/>
      <c r="T90" s="28"/>
      <c r="U90" s="28"/>
      <c r="V90" s="140"/>
      <c r="W90" s="16"/>
      <c r="X90" s="44"/>
      <c r="Y90" s="45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26"/>
      <c r="AN90" s="39"/>
      <c r="AO90" s="39"/>
      <c r="AP90" s="155"/>
      <c r="AQ90" s="116"/>
      <c r="AR90" s="118"/>
      <c r="AS90" s="177">
        <f>ROUND(L92*(1+AQ54),0)</f>
        <v>744</v>
      </c>
      <c r="AT90" s="29"/>
    </row>
    <row r="91" spans="1:46" s="147" customFormat="1" ht="17.100000000000001" customHeight="1" x14ac:dyDescent="0.15">
      <c r="A91" s="7">
        <v>16</v>
      </c>
      <c r="B91" s="8">
        <v>8987</v>
      </c>
      <c r="C91" s="9" t="s">
        <v>1376</v>
      </c>
      <c r="D91" s="226"/>
      <c r="E91" s="227"/>
      <c r="F91" s="227"/>
      <c r="G91" s="227"/>
      <c r="H91" s="227"/>
      <c r="I91" s="227"/>
      <c r="J91" s="227"/>
      <c r="K91" s="227"/>
      <c r="L91" s="227"/>
      <c r="M91" s="227"/>
      <c r="N91" s="227"/>
      <c r="O91" s="118"/>
      <c r="P91" s="19"/>
      <c r="Q91" s="20"/>
      <c r="R91" s="20"/>
      <c r="S91" s="20"/>
      <c r="T91" s="31"/>
      <c r="U91" s="31"/>
      <c r="V91" s="117"/>
      <c r="W91" s="117"/>
      <c r="X91" s="117"/>
      <c r="Y91" s="122"/>
      <c r="Z91" s="43" t="s">
        <v>1483</v>
      </c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2" t="s">
        <v>1484</v>
      </c>
      <c r="AN91" s="222">
        <v>1</v>
      </c>
      <c r="AO91" s="222"/>
      <c r="AP91" s="155"/>
      <c r="AQ91" s="116"/>
      <c r="AR91" s="118"/>
      <c r="AS91" s="178">
        <f>ROUND(ROUND(L92*AN91,0)*(1+AQ54),0)</f>
        <v>744</v>
      </c>
      <c r="AT91" s="29"/>
    </row>
    <row r="92" spans="1:46" s="147" customFormat="1" ht="17.100000000000001" customHeight="1" x14ac:dyDescent="0.15">
      <c r="A92" s="7">
        <v>16</v>
      </c>
      <c r="B92" s="8">
        <v>8988</v>
      </c>
      <c r="C92" s="9" t="s">
        <v>1377</v>
      </c>
      <c r="D92" s="57"/>
      <c r="E92" s="58"/>
      <c r="F92" s="58"/>
      <c r="G92" s="149"/>
      <c r="H92" s="117"/>
      <c r="I92" s="117"/>
      <c r="J92" s="117"/>
      <c r="K92" s="117"/>
      <c r="L92" s="221">
        <f>$L$44*17</f>
        <v>595</v>
      </c>
      <c r="M92" s="221"/>
      <c r="N92" s="20" t="s">
        <v>62</v>
      </c>
      <c r="O92" s="21"/>
      <c r="P92" s="114" t="s">
        <v>205</v>
      </c>
      <c r="Q92" s="108"/>
      <c r="R92" s="108"/>
      <c r="S92" s="108"/>
      <c r="T92" s="108"/>
      <c r="U92" s="108"/>
      <c r="V92" s="109"/>
      <c r="W92" s="26" t="s">
        <v>1484</v>
      </c>
      <c r="X92" s="228">
        <v>0.7</v>
      </c>
      <c r="Y92" s="229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26"/>
      <c r="AN92" s="39"/>
      <c r="AO92" s="39"/>
      <c r="AP92" s="155"/>
      <c r="AQ92" s="116"/>
      <c r="AR92" s="118"/>
      <c r="AS92" s="178">
        <f>ROUND(ROUND(L92*X92,0)*(1+AQ54),0)</f>
        <v>521</v>
      </c>
      <c r="AT92" s="29"/>
    </row>
    <row r="93" spans="1:46" s="147" customFormat="1" ht="17.100000000000001" customHeight="1" x14ac:dyDescent="0.15">
      <c r="A93" s="7">
        <v>16</v>
      </c>
      <c r="B93" s="8">
        <v>9084</v>
      </c>
      <c r="C93" s="9" t="s">
        <v>1440</v>
      </c>
      <c r="D93" s="215" t="s">
        <v>1443</v>
      </c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15"/>
      <c r="P93" s="16"/>
      <c r="Q93" s="16"/>
      <c r="R93" s="16"/>
      <c r="S93" s="16"/>
      <c r="T93" s="28"/>
      <c r="U93" s="28"/>
      <c r="V93" s="140"/>
      <c r="W93" s="16"/>
      <c r="X93" s="44"/>
      <c r="Y93" s="45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26"/>
      <c r="AN93" s="39"/>
      <c r="AO93" s="39"/>
      <c r="AP93" s="155"/>
      <c r="AQ93" s="116"/>
      <c r="AR93" s="118"/>
      <c r="AS93" s="177">
        <f>ROUND(L95*(1+AQ54),0)</f>
        <v>788</v>
      </c>
      <c r="AT93" s="29"/>
    </row>
    <row r="94" spans="1:46" s="147" customFormat="1" ht="17.100000000000001" customHeight="1" x14ac:dyDescent="0.15">
      <c r="A94" s="7">
        <v>16</v>
      </c>
      <c r="B94" s="8">
        <v>9085</v>
      </c>
      <c r="C94" s="9" t="s">
        <v>1441</v>
      </c>
      <c r="D94" s="217"/>
      <c r="E94" s="218"/>
      <c r="F94" s="218"/>
      <c r="G94" s="218"/>
      <c r="H94" s="218"/>
      <c r="I94" s="218"/>
      <c r="J94" s="218"/>
      <c r="K94" s="218"/>
      <c r="L94" s="218"/>
      <c r="M94" s="218"/>
      <c r="N94" s="218"/>
      <c r="O94" s="118"/>
      <c r="P94" s="19"/>
      <c r="Q94" s="20"/>
      <c r="R94" s="20"/>
      <c r="S94" s="20"/>
      <c r="T94" s="31"/>
      <c r="U94" s="31"/>
      <c r="V94" s="117"/>
      <c r="W94" s="117"/>
      <c r="X94" s="117"/>
      <c r="Y94" s="122"/>
      <c r="Z94" s="43" t="s">
        <v>1483</v>
      </c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2" t="s">
        <v>1484</v>
      </c>
      <c r="AN94" s="222">
        <v>1</v>
      </c>
      <c r="AO94" s="222"/>
      <c r="AP94" s="155"/>
      <c r="AQ94" s="116"/>
      <c r="AR94" s="118"/>
      <c r="AS94" s="178">
        <f>ROUND(ROUND(L95*AN94,0)*(1+AQ54),0)</f>
        <v>788</v>
      </c>
      <c r="AT94" s="29"/>
    </row>
    <row r="95" spans="1:46" s="147" customFormat="1" ht="17.100000000000001" customHeight="1" x14ac:dyDescent="0.15">
      <c r="A95" s="7">
        <v>16</v>
      </c>
      <c r="B95" s="8">
        <v>9086</v>
      </c>
      <c r="C95" s="9" t="s">
        <v>1442</v>
      </c>
      <c r="D95" s="57"/>
      <c r="E95" s="58"/>
      <c r="F95" s="58"/>
      <c r="G95" s="149"/>
      <c r="H95" s="117"/>
      <c r="I95" s="117"/>
      <c r="J95" s="117"/>
      <c r="K95" s="117"/>
      <c r="L95" s="230">
        <f>$L$44*18</f>
        <v>630</v>
      </c>
      <c r="M95" s="230"/>
      <c r="N95" s="20" t="s">
        <v>62</v>
      </c>
      <c r="O95" s="21"/>
      <c r="P95" s="114" t="s">
        <v>205</v>
      </c>
      <c r="Q95" s="108"/>
      <c r="R95" s="108"/>
      <c r="S95" s="108"/>
      <c r="T95" s="108"/>
      <c r="U95" s="108"/>
      <c r="V95" s="109"/>
      <c r="W95" s="26" t="s">
        <v>1484</v>
      </c>
      <c r="X95" s="228">
        <v>0.7</v>
      </c>
      <c r="Y95" s="229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26"/>
      <c r="AN95" s="39"/>
      <c r="AO95" s="39"/>
      <c r="AP95" s="119"/>
      <c r="AQ95" s="117"/>
      <c r="AR95" s="122"/>
      <c r="AS95" s="178">
        <f>ROUND(ROUND(L95*X95,0)*(1+AQ54),0)</f>
        <v>551</v>
      </c>
      <c r="AT95" s="41"/>
    </row>
    <row r="96" spans="1:46" ht="17.100000000000001" customHeight="1" x14ac:dyDescent="0.15">
      <c r="A96" s="1"/>
      <c r="AS96" s="147"/>
    </row>
    <row r="97" spans="1:46" s="147" customFormat="1" ht="17.100000000000001" customHeight="1" x14ac:dyDescent="0.15">
      <c r="A97" s="25"/>
      <c r="B97" s="25"/>
      <c r="C97" s="14"/>
      <c r="D97" s="14"/>
      <c r="E97" s="14"/>
      <c r="F97" s="14"/>
      <c r="G97" s="14"/>
      <c r="H97" s="14"/>
      <c r="I97" s="32"/>
      <c r="J97" s="32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24"/>
      <c r="V97" s="24"/>
      <c r="W97" s="14"/>
      <c r="X97" s="27"/>
      <c r="Y97" s="30"/>
      <c r="Z97" s="14"/>
      <c r="AA97" s="14"/>
      <c r="AB97" s="14"/>
      <c r="AC97" s="27"/>
      <c r="AD97" s="30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4"/>
      <c r="AT97" s="116"/>
    </row>
    <row r="98" spans="1:46" s="147" customFormat="1" ht="17.100000000000001" customHeight="1" x14ac:dyDescent="0.15">
      <c r="A98" s="25"/>
      <c r="B98" s="25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24"/>
      <c r="V98" s="24"/>
      <c r="W98" s="14"/>
      <c r="X98" s="24"/>
      <c r="Y98" s="30"/>
      <c r="Z98" s="14"/>
      <c r="AA98" s="14"/>
      <c r="AB98" s="14"/>
      <c r="AC98" s="27"/>
      <c r="AD98" s="30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4"/>
      <c r="AT98" s="116"/>
    </row>
    <row r="99" spans="1:46" s="147" customFormat="1" ht="17.100000000000001" customHeight="1" x14ac:dyDescent="0.15">
      <c r="A99" s="25"/>
      <c r="B99" s="25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24"/>
      <c r="V99" s="24"/>
      <c r="W99" s="14"/>
      <c r="X99" s="24"/>
      <c r="Y99" s="30"/>
      <c r="Z99" s="14"/>
      <c r="AA99" s="14"/>
      <c r="AB99" s="14"/>
      <c r="AC99" s="13"/>
      <c r="AD99" s="13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34"/>
      <c r="AT99" s="116"/>
    </row>
    <row r="100" spans="1:46" s="147" customFormat="1" ht="17.100000000000001" customHeight="1" x14ac:dyDescent="0.15">
      <c r="A100" s="25"/>
      <c r="B100" s="25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35"/>
      <c r="U100" s="150"/>
      <c r="V100" s="150"/>
      <c r="W100" s="116"/>
      <c r="X100" s="150"/>
      <c r="Y100" s="30"/>
      <c r="Z100" s="14"/>
      <c r="AA100" s="14"/>
      <c r="AB100" s="14"/>
      <c r="AC100" s="27"/>
      <c r="AD100" s="30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4"/>
      <c r="AT100" s="116"/>
    </row>
    <row r="101" spans="1:46" s="147" customFormat="1" ht="17.100000000000001" customHeight="1" x14ac:dyDescent="0.15">
      <c r="A101" s="25"/>
      <c r="B101" s="25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24"/>
      <c r="U101" s="27"/>
      <c r="V101" s="30"/>
      <c r="W101" s="14"/>
      <c r="X101" s="24"/>
      <c r="Y101" s="30"/>
      <c r="Z101" s="14"/>
      <c r="AA101" s="14"/>
      <c r="AB101" s="14"/>
      <c r="AC101" s="27"/>
      <c r="AD101" s="30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4"/>
      <c r="AT101" s="116"/>
    </row>
    <row r="102" spans="1:46" s="147" customFormat="1" ht="17.100000000000001" customHeight="1" x14ac:dyDescent="0.15">
      <c r="A102" s="25"/>
      <c r="B102" s="25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24"/>
      <c r="V102" s="30"/>
      <c r="W102" s="14"/>
      <c r="X102" s="24"/>
      <c r="Y102" s="30"/>
      <c r="Z102" s="14"/>
      <c r="AA102" s="14"/>
      <c r="AB102" s="14"/>
      <c r="AC102" s="13"/>
      <c r="AD102" s="13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34"/>
      <c r="AT102" s="116"/>
    </row>
    <row r="103" spans="1:46" s="147" customFormat="1" ht="17.100000000000001" customHeight="1" x14ac:dyDescent="0.15">
      <c r="A103" s="25"/>
      <c r="B103" s="25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24"/>
      <c r="V103" s="30"/>
      <c r="W103" s="14"/>
      <c r="X103" s="27"/>
      <c r="Y103" s="30"/>
      <c r="Z103" s="14"/>
      <c r="AA103" s="14"/>
      <c r="AB103" s="14"/>
      <c r="AC103" s="27"/>
      <c r="AD103" s="30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4"/>
      <c r="AT103" s="116"/>
    </row>
  </sheetData>
  <mergeCells count="120">
    <mergeCell ref="L33:M33"/>
    <mergeCell ref="D48:N49"/>
    <mergeCell ref="L27:M27"/>
    <mergeCell ref="X36:Y36"/>
    <mergeCell ref="D25:N26"/>
    <mergeCell ref="L47:M47"/>
    <mergeCell ref="D42:N43"/>
    <mergeCell ref="L44:M44"/>
    <mergeCell ref="D45:N46"/>
    <mergeCell ref="D34:N35"/>
    <mergeCell ref="L36:M36"/>
    <mergeCell ref="X27:Y27"/>
    <mergeCell ref="D69:N70"/>
    <mergeCell ref="L65:M65"/>
    <mergeCell ref="L59:M59"/>
    <mergeCell ref="L62:M62"/>
    <mergeCell ref="D60:N61"/>
    <mergeCell ref="X30:Y30"/>
    <mergeCell ref="AN46:AO46"/>
    <mergeCell ref="AN43:AO43"/>
    <mergeCell ref="AN32:AO32"/>
    <mergeCell ref="X47:Y47"/>
    <mergeCell ref="AN35:AO35"/>
    <mergeCell ref="X59:Y59"/>
    <mergeCell ref="X65:Y65"/>
    <mergeCell ref="AN58:AO58"/>
    <mergeCell ref="X33:Y33"/>
    <mergeCell ref="X44:Y44"/>
    <mergeCell ref="X56:Y56"/>
    <mergeCell ref="AN49:AO49"/>
    <mergeCell ref="L30:M30"/>
    <mergeCell ref="D31:N32"/>
    <mergeCell ref="L50:M50"/>
    <mergeCell ref="X50:Y50"/>
    <mergeCell ref="D54:N55"/>
    <mergeCell ref="X53:Y53"/>
    <mergeCell ref="AQ25:AR25"/>
    <mergeCell ref="AN26:AO26"/>
    <mergeCell ref="AN23:AO23"/>
    <mergeCell ref="D28:N29"/>
    <mergeCell ref="L24:M24"/>
    <mergeCell ref="L15:M15"/>
    <mergeCell ref="X15:Y15"/>
    <mergeCell ref="AQ19:AR19"/>
    <mergeCell ref="AN20:AO20"/>
    <mergeCell ref="L21:M21"/>
    <mergeCell ref="X21:Y21"/>
    <mergeCell ref="D22:N23"/>
    <mergeCell ref="AN29:AO29"/>
    <mergeCell ref="X18:Y18"/>
    <mergeCell ref="X24:Y24"/>
    <mergeCell ref="D19:N20"/>
    <mergeCell ref="X12:Y12"/>
    <mergeCell ref="AQ22:AR22"/>
    <mergeCell ref="AP16:AR18"/>
    <mergeCell ref="AN17:AO17"/>
    <mergeCell ref="D16:N17"/>
    <mergeCell ref="L18:M18"/>
    <mergeCell ref="L12:M12"/>
    <mergeCell ref="D7:N8"/>
    <mergeCell ref="AN8:AO8"/>
    <mergeCell ref="L9:M9"/>
    <mergeCell ref="X9:Y9"/>
    <mergeCell ref="D13:N14"/>
    <mergeCell ref="AN14:AO14"/>
    <mergeCell ref="AN11:AO11"/>
    <mergeCell ref="D10:N11"/>
    <mergeCell ref="AQ57:AR57"/>
    <mergeCell ref="AN52:AO52"/>
    <mergeCell ref="L53:M53"/>
    <mergeCell ref="AQ54:AR54"/>
    <mergeCell ref="AN55:AO55"/>
    <mergeCell ref="AP51:AR53"/>
    <mergeCell ref="D51:N52"/>
    <mergeCell ref="L56:M56"/>
    <mergeCell ref="D57:N58"/>
    <mergeCell ref="AQ60:AR60"/>
    <mergeCell ref="AN61:AO61"/>
    <mergeCell ref="X62:Y62"/>
    <mergeCell ref="D66:N67"/>
    <mergeCell ref="AN67:AO67"/>
    <mergeCell ref="L86:M86"/>
    <mergeCell ref="X86:Y86"/>
    <mergeCell ref="X83:Y83"/>
    <mergeCell ref="L83:M83"/>
    <mergeCell ref="L74:M74"/>
    <mergeCell ref="X74:Y74"/>
    <mergeCell ref="AN85:AO85"/>
    <mergeCell ref="D81:N82"/>
    <mergeCell ref="X68:Y68"/>
    <mergeCell ref="D63:N64"/>
    <mergeCell ref="AN64:AO64"/>
    <mergeCell ref="D72:N73"/>
    <mergeCell ref="AN73:AO73"/>
    <mergeCell ref="L68:M68"/>
    <mergeCell ref="AN76:AO76"/>
    <mergeCell ref="AN70:AO70"/>
    <mergeCell ref="L71:M71"/>
    <mergeCell ref="D78:N79"/>
    <mergeCell ref="X71:Y71"/>
    <mergeCell ref="D93:N94"/>
    <mergeCell ref="AN94:AO94"/>
    <mergeCell ref="L95:M95"/>
    <mergeCell ref="X95:Y95"/>
    <mergeCell ref="L77:M77"/>
    <mergeCell ref="D75:N76"/>
    <mergeCell ref="L80:M80"/>
    <mergeCell ref="X80:Y80"/>
    <mergeCell ref="D84:N85"/>
    <mergeCell ref="AN82:AO82"/>
    <mergeCell ref="AN88:AO88"/>
    <mergeCell ref="AN79:AO79"/>
    <mergeCell ref="X77:Y77"/>
    <mergeCell ref="AN91:AO91"/>
    <mergeCell ref="L92:M92"/>
    <mergeCell ref="X92:Y92"/>
    <mergeCell ref="X89:Y89"/>
    <mergeCell ref="L89:M89"/>
    <mergeCell ref="D87:N88"/>
    <mergeCell ref="D90:N91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orientation="portrait" r:id="rId1"/>
  <headerFooter alignWithMargins="0">
    <oddHeader>&amp;L&amp;12新潟市地域生活支援事業&amp;R&amp;16R６．４．１～版</oddHeader>
  </headerFooter>
  <rowBreaks count="1" manualBreakCount="1">
    <brk id="96" max="4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U101"/>
  <sheetViews>
    <sheetView view="pageBreakPreview" zoomScale="85" zoomScaleNormal="100" zoomScaleSheetLayoutView="85" workbookViewId="0">
      <selection activeCell="AV2" sqref="AV2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3.625" style="10" customWidth="1"/>
    <col min="4" max="10" width="2.375" style="141" customWidth="1"/>
    <col min="11" max="16" width="2.375" style="10" customWidth="1"/>
    <col min="17" max="20" width="2.375" style="141" customWidth="1"/>
    <col min="21" max="22" width="2.375" style="142" customWidth="1"/>
    <col min="23" max="23" width="2.375" style="141" customWidth="1"/>
    <col min="24" max="25" width="2.375" style="142" customWidth="1"/>
    <col min="26" max="44" width="2.375" style="141" customWidth="1"/>
    <col min="45" max="46" width="8.625" style="141" customWidth="1"/>
    <col min="47" max="47" width="2.75" style="141" customWidth="1"/>
    <col min="48" max="16384" width="9" style="141"/>
  </cols>
  <sheetData>
    <row r="1" spans="1:47" ht="17.100000000000001" customHeight="1" x14ac:dyDescent="0.15">
      <c r="A1" s="1"/>
    </row>
    <row r="2" spans="1:47" ht="17.100000000000001" customHeight="1" x14ac:dyDescent="0.15">
      <c r="A2" s="1"/>
    </row>
    <row r="3" spans="1:47" ht="17.100000000000001" customHeight="1" x14ac:dyDescent="0.15">
      <c r="A3" s="1"/>
    </row>
    <row r="4" spans="1:47" ht="17.100000000000001" customHeight="1" x14ac:dyDescent="0.15">
      <c r="A4" s="1"/>
      <c r="B4" s="1" t="s">
        <v>935</v>
      </c>
    </row>
    <row r="5" spans="1:47" s="147" customFormat="1" ht="17.100000000000001" customHeight="1" x14ac:dyDescent="0.15">
      <c r="A5" s="2" t="s">
        <v>1487</v>
      </c>
      <c r="B5" s="143"/>
      <c r="C5" s="11" t="s">
        <v>55</v>
      </c>
      <c r="D5" s="144"/>
      <c r="E5" s="140"/>
      <c r="F5" s="140"/>
      <c r="G5" s="140"/>
      <c r="H5" s="140"/>
      <c r="I5" s="140"/>
      <c r="J5" s="140"/>
      <c r="K5" s="16"/>
      <c r="L5" s="16"/>
      <c r="M5" s="16"/>
      <c r="N5" s="16"/>
      <c r="O5" s="16"/>
      <c r="P5" s="16"/>
      <c r="Q5" s="140"/>
      <c r="R5" s="140"/>
      <c r="S5" s="140"/>
      <c r="T5" s="12"/>
      <c r="U5" s="145"/>
      <c r="V5" s="145"/>
      <c r="W5" s="140"/>
      <c r="X5" s="146" t="s">
        <v>1488</v>
      </c>
      <c r="Y5" s="145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3" t="s">
        <v>56</v>
      </c>
      <c r="AT5" s="3" t="s">
        <v>57</v>
      </c>
      <c r="AU5" s="116"/>
    </row>
    <row r="6" spans="1:47" s="147" customFormat="1" ht="17.100000000000001" customHeight="1" x14ac:dyDescent="0.15">
      <c r="A6" s="4" t="s">
        <v>58</v>
      </c>
      <c r="B6" s="5" t="s">
        <v>59</v>
      </c>
      <c r="C6" s="21"/>
      <c r="D6" s="119"/>
      <c r="E6" s="117"/>
      <c r="F6" s="117"/>
      <c r="G6" s="117"/>
      <c r="H6" s="117"/>
      <c r="I6" s="117"/>
      <c r="J6" s="117"/>
      <c r="K6" s="20"/>
      <c r="L6" s="20"/>
      <c r="M6" s="20"/>
      <c r="N6" s="20"/>
      <c r="O6" s="20"/>
      <c r="P6" s="20"/>
      <c r="Q6" s="117"/>
      <c r="R6" s="117"/>
      <c r="S6" s="117"/>
      <c r="T6" s="117"/>
      <c r="U6" s="148"/>
      <c r="V6" s="148"/>
      <c r="W6" s="117"/>
      <c r="X6" s="148"/>
      <c r="Y6" s="148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6" t="s">
        <v>60</v>
      </c>
      <c r="AT6" s="6" t="s">
        <v>61</v>
      </c>
      <c r="AU6" s="116"/>
    </row>
    <row r="7" spans="1:47" s="147" customFormat="1" ht="17.100000000000001" customHeight="1" x14ac:dyDescent="0.15">
      <c r="A7" s="7">
        <v>16</v>
      </c>
      <c r="B7" s="8">
        <v>8990</v>
      </c>
      <c r="C7" s="9" t="s">
        <v>1379</v>
      </c>
      <c r="D7" s="215" t="s">
        <v>1418</v>
      </c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15"/>
      <c r="P7" s="16"/>
      <c r="Q7" s="16"/>
      <c r="R7" s="16"/>
      <c r="S7" s="16"/>
      <c r="T7" s="28"/>
      <c r="U7" s="28"/>
      <c r="V7" s="140"/>
      <c r="W7" s="16"/>
      <c r="X7" s="44"/>
      <c r="Y7" s="45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26"/>
      <c r="AN7" s="39"/>
      <c r="AO7" s="40"/>
      <c r="AP7" s="53"/>
      <c r="AQ7" s="46"/>
      <c r="AR7" s="52"/>
      <c r="AS7" s="177">
        <f>ROUND(L9*(1+AQ19),0)</f>
        <v>53</v>
      </c>
      <c r="AT7" s="49" t="s">
        <v>1490</v>
      </c>
    </row>
    <row r="8" spans="1:47" s="147" customFormat="1" ht="17.100000000000001" customHeight="1" x14ac:dyDescent="0.15">
      <c r="A8" s="7">
        <v>16</v>
      </c>
      <c r="B8" s="8">
        <v>8991</v>
      </c>
      <c r="C8" s="9" t="s">
        <v>1380</v>
      </c>
      <c r="D8" s="268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118"/>
      <c r="P8" s="19"/>
      <c r="Q8" s="20"/>
      <c r="R8" s="20"/>
      <c r="S8" s="20"/>
      <c r="T8" s="31"/>
      <c r="U8" s="31"/>
      <c r="V8" s="117"/>
      <c r="W8" s="117"/>
      <c r="X8" s="117"/>
      <c r="Y8" s="122"/>
      <c r="Z8" s="43" t="s">
        <v>1491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2" t="s">
        <v>1492</v>
      </c>
      <c r="AN8" s="222">
        <v>1</v>
      </c>
      <c r="AO8" s="223"/>
      <c r="AP8" s="54"/>
      <c r="AQ8" s="27"/>
      <c r="AR8" s="48"/>
      <c r="AS8" s="177">
        <f>ROUND(ROUND(L9*AN8,0)*(1+AQ19),0)</f>
        <v>53</v>
      </c>
      <c r="AT8" s="29"/>
    </row>
    <row r="9" spans="1:47" s="147" customFormat="1" ht="17.100000000000001" customHeight="1" x14ac:dyDescent="0.15">
      <c r="A9" s="7">
        <v>16</v>
      </c>
      <c r="B9" s="8">
        <v>8992</v>
      </c>
      <c r="C9" s="9" t="s">
        <v>1381</v>
      </c>
      <c r="D9" s="55"/>
      <c r="E9" s="56"/>
      <c r="F9" s="56"/>
      <c r="G9" s="151"/>
      <c r="L9" s="221">
        <f>'移動支援(伴わない、早朝夜間増分)'!L9:M9</f>
        <v>35</v>
      </c>
      <c r="M9" s="221"/>
      <c r="N9" s="14" t="s">
        <v>62</v>
      </c>
      <c r="O9" s="18"/>
      <c r="P9" s="115" t="s">
        <v>205</v>
      </c>
      <c r="Q9" s="91"/>
      <c r="R9" s="91"/>
      <c r="S9" s="91"/>
      <c r="T9" s="91"/>
      <c r="U9" s="91"/>
      <c r="V9" s="33"/>
      <c r="W9" s="24" t="s">
        <v>1492</v>
      </c>
      <c r="X9" s="219">
        <v>0.7</v>
      </c>
      <c r="Y9" s="220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26"/>
      <c r="AN9" s="39"/>
      <c r="AO9" s="40"/>
      <c r="AP9" s="42"/>
      <c r="AQ9" s="37"/>
      <c r="AR9" s="38"/>
      <c r="AS9" s="177">
        <f>ROUND(ROUND(L9*X9,0)*(1+AQ19),0)</f>
        <v>38</v>
      </c>
      <c r="AT9" s="29"/>
    </row>
    <row r="10" spans="1:47" s="147" customFormat="1" ht="17.100000000000001" customHeight="1" x14ac:dyDescent="0.15">
      <c r="A10" s="7">
        <v>16</v>
      </c>
      <c r="B10" s="8">
        <v>8993</v>
      </c>
      <c r="C10" s="9" t="s">
        <v>785</v>
      </c>
      <c r="D10" s="215" t="s">
        <v>1493</v>
      </c>
      <c r="E10" s="267"/>
      <c r="F10" s="267"/>
      <c r="G10" s="267"/>
      <c r="H10" s="267"/>
      <c r="I10" s="267"/>
      <c r="J10" s="267"/>
      <c r="K10" s="267"/>
      <c r="L10" s="308"/>
      <c r="M10" s="308"/>
      <c r="N10" s="267"/>
      <c r="O10" s="15"/>
      <c r="P10" s="16"/>
      <c r="Q10" s="16"/>
      <c r="R10" s="16"/>
      <c r="S10" s="16"/>
      <c r="T10" s="28"/>
      <c r="U10" s="28"/>
      <c r="V10" s="140"/>
      <c r="W10" s="16"/>
      <c r="X10" s="44"/>
      <c r="Y10" s="45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26"/>
      <c r="AN10" s="39"/>
      <c r="AO10" s="40"/>
      <c r="AP10" s="42"/>
      <c r="AQ10" s="37"/>
      <c r="AR10" s="38"/>
      <c r="AS10" s="177">
        <f>ROUND(L12*(1+AQ19),0)</f>
        <v>105</v>
      </c>
      <c r="AT10" s="29"/>
    </row>
    <row r="11" spans="1:47" s="147" customFormat="1" ht="17.100000000000001" customHeight="1" x14ac:dyDescent="0.15">
      <c r="A11" s="7">
        <v>16</v>
      </c>
      <c r="B11" s="8">
        <v>8994</v>
      </c>
      <c r="C11" s="9" t="s">
        <v>786</v>
      </c>
      <c r="D11" s="268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118"/>
      <c r="P11" s="19"/>
      <c r="Q11" s="20"/>
      <c r="R11" s="20"/>
      <c r="S11" s="20"/>
      <c r="T11" s="31"/>
      <c r="U11" s="31"/>
      <c r="V11" s="117"/>
      <c r="W11" s="117"/>
      <c r="X11" s="117"/>
      <c r="Y11" s="122"/>
      <c r="Z11" s="43" t="s">
        <v>1491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2" t="s">
        <v>1492</v>
      </c>
      <c r="AN11" s="222">
        <v>1</v>
      </c>
      <c r="AO11" s="223"/>
      <c r="AP11" s="54"/>
      <c r="AQ11" s="27"/>
      <c r="AR11" s="48"/>
      <c r="AS11" s="177">
        <f>ROUND(ROUND(L12*AN11,0)*(1+AQ19),0)</f>
        <v>105</v>
      </c>
      <c r="AT11" s="29"/>
    </row>
    <row r="12" spans="1:47" s="147" customFormat="1" ht="17.100000000000001" customHeight="1" x14ac:dyDescent="0.15">
      <c r="A12" s="7">
        <v>16</v>
      </c>
      <c r="B12" s="8">
        <v>8995</v>
      </c>
      <c r="C12" s="9" t="s">
        <v>40</v>
      </c>
      <c r="D12" s="55"/>
      <c r="E12" s="56"/>
      <c r="F12" s="56"/>
      <c r="G12" s="151"/>
      <c r="L12" s="221">
        <f>$L$9*2</f>
        <v>70</v>
      </c>
      <c r="M12" s="221"/>
      <c r="N12" s="14" t="s">
        <v>62</v>
      </c>
      <c r="O12" s="18"/>
      <c r="P12" s="115" t="s">
        <v>205</v>
      </c>
      <c r="Q12" s="91"/>
      <c r="R12" s="91"/>
      <c r="S12" s="91"/>
      <c r="T12" s="91"/>
      <c r="U12" s="91"/>
      <c r="V12" s="33"/>
      <c r="W12" s="24" t="s">
        <v>1492</v>
      </c>
      <c r="X12" s="219">
        <v>0.7</v>
      </c>
      <c r="Y12" s="220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26"/>
      <c r="AN12" s="39"/>
      <c r="AO12" s="40"/>
      <c r="AP12" s="42"/>
      <c r="AQ12" s="37"/>
      <c r="AR12" s="38"/>
      <c r="AS12" s="177">
        <f>ROUND(ROUND(L12*X12,0)*(1+AQ19),0)</f>
        <v>74</v>
      </c>
      <c r="AT12" s="29"/>
    </row>
    <row r="13" spans="1:47" s="147" customFormat="1" ht="17.100000000000001" customHeight="1" x14ac:dyDescent="0.15">
      <c r="A13" s="7">
        <v>16</v>
      </c>
      <c r="B13" s="8">
        <v>8997</v>
      </c>
      <c r="C13" s="9" t="s">
        <v>1382</v>
      </c>
      <c r="D13" s="215" t="s">
        <v>1494</v>
      </c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15"/>
      <c r="P13" s="16"/>
      <c r="Q13" s="16"/>
      <c r="R13" s="16"/>
      <c r="S13" s="16"/>
      <c r="T13" s="28"/>
      <c r="U13" s="28"/>
      <c r="V13" s="140"/>
      <c r="W13" s="16"/>
      <c r="X13" s="44"/>
      <c r="Y13" s="45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26"/>
      <c r="AN13" s="39"/>
      <c r="AO13" s="40"/>
      <c r="AP13" s="42"/>
      <c r="AQ13" s="37"/>
      <c r="AR13" s="38"/>
      <c r="AS13" s="177">
        <f>ROUND(L15*(1+AQ19),0)</f>
        <v>158</v>
      </c>
      <c r="AT13" s="29"/>
    </row>
    <row r="14" spans="1:47" s="147" customFormat="1" ht="17.100000000000001" customHeight="1" x14ac:dyDescent="0.15">
      <c r="A14" s="7">
        <v>16</v>
      </c>
      <c r="B14" s="8">
        <v>8998</v>
      </c>
      <c r="C14" s="9" t="s">
        <v>1383</v>
      </c>
      <c r="D14" s="268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118"/>
      <c r="P14" s="19"/>
      <c r="Q14" s="20"/>
      <c r="R14" s="20"/>
      <c r="S14" s="20"/>
      <c r="T14" s="31"/>
      <c r="U14" s="31"/>
      <c r="V14" s="117"/>
      <c r="W14" s="117"/>
      <c r="X14" s="117"/>
      <c r="Y14" s="122"/>
      <c r="Z14" s="43" t="s">
        <v>1491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2" t="s">
        <v>1492</v>
      </c>
      <c r="AN14" s="222">
        <v>1</v>
      </c>
      <c r="AO14" s="223"/>
      <c r="AP14" s="54"/>
      <c r="AQ14" s="27"/>
      <c r="AR14" s="48"/>
      <c r="AS14" s="177">
        <f>ROUND(ROUND(L15*AN14,0)*(1+AQ19),0)</f>
        <v>158</v>
      </c>
      <c r="AT14" s="29"/>
    </row>
    <row r="15" spans="1:47" s="147" customFormat="1" ht="17.100000000000001" customHeight="1" x14ac:dyDescent="0.15">
      <c r="A15" s="7">
        <v>16</v>
      </c>
      <c r="B15" s="8">
        <v>8999</v>
      </c>
      <c r="C15" s="9" t="s">
        <v>1384</v>
      </c>
      <c r="D15" s="55"/>
      <c r="E15" s="56"/>
      <c r="F15" s="56"/>
      <c r="G15" s="151"/>
      <c r="L15" s="221">
        <f>$L$9*3</f>
        <v>105</v>
      </c>
      <c r="M15" s="221"/>
      <c r="N15" s="14" t="s">
        <v>62</v>
      </c>
      <c r="O15" s="18"/>
      <c r="P15" s="115" t="s">
        <v>205</v>
      </c>
      <c r="Q15" s="91"/>
      <c r="R15" s="91"/>
      <c r="S15" s="91"/>
      <c r="T15" s="91"/>
      <c r="U15" s="91"/>
      <c r="V15" s="33"/>
      <c r="W15" s="24" t="s">
        <v>1492</v>
      </c>
      <c r="X15" s="219">
        <v>0.7</v>
      </c>
      <c r="Y15" s="220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26"/>
      <c r="AN15" s="39"/>
      <c r="AO15" s="40"/>
      <c r="AP15" s="42"/>
      <c r="AQ15" s="37"/>
      <c r="AR15" s="38"/>
      <c r="AS15" s="177">
        <f>ROUND(ROUND(L15*X15,0)*(1+AQ19),0)</f>
        <v>111</v>
      </c>
      <c r="AT15" s="29"/>
    </row>
    <row r="16" spans="1:47" s="147" customFormat="1" ht="17.100000000000001" customHeight="1" x14ac:dyDescent="0.15">
      <c r="A16" s="7">
        <v>16</v>
      </c>
      <c r="B16" s="8">
        <v>9000</v>
      </c>
      <c r="C16" s="9" t="s">
        <v>787</v>
      </c>
      <c r="D16" s="215" t="s">
        <v>1495</v>
      </c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15"/>
      <c r="P16" s="16"/>
      <c r="Q16" s="16"/>
      <c r="R16" s="16"/>
      <c r="S16" s="16"/>
      <c r="T16" s="28"/>
      <c r="U16" s="28"/>
      <c r="V16" s="140"/>
      <c r="W16" s="16"/>
      <c r="X16" s="44"/>
      <c r="Y16" s="45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26"/>
      <c r="AN16" s="39"/>
      <c r="AO16" s="40"/>
      <c r="AP16" s="237" t="s">
        <v>521</v>
      </c>
      <c r="AQ16" s="238"/>
      <c r="AR16" s="239"/>
      <c r="AS16" s="177">
        <f>ROUND(L18*(1+AQ19),0)</f>
        <v>210</v>
      </c>
      <c r="AT16" s="29"/>
    </row>
    <row r="17" spans="1:46" s="147" customFormat="1" ht="17.100000000000001" customHeight="1" x14ac:dyDescent="0.15">
      <c r="A17" s="7">
        <v>16</v>
      </c>
      <c r="B17" s="8">
        <v>9001</v>
      </c>
      <c r="C17" s="9" t="s">
        <v>788</v>
      </c>
      <c r="D17" s="268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118"/>
      <c r="P17" s="19"/>
      <c r="Q17" s="20"/>
      <c r="R17" s="20"/>
      <c r="S17" s="20"/>
      <c r="T17" s="31"/>
      <c r="U17" s="31"/>
      <c r="V17" s="117"/>
      <c r="W17" s="117"/>
      <c r="X17" s="117"/>
      <c r="Y17" s="122"/>
      <c r="Z17" s="43" t="s">
        <v>1491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2" t="s">
        <v>1492</v>
      </c>
      <c r="AN17" s="222">
        <v>1</v>
      </c>
      <c r="AO17" s="223"/>
      <c r="AP17" s="237"/>
      <c r="AQ17" s="238"/>
      <c r="AR17" s="239"/>
      <c r="AS17" s="177">
        <f>ROUND(ROUND(L18*AN17,0)*(1+AQ19),0)</f>
        <v>210</v>
      </c>
      <c r="AT17" s="29"/>
    </row>
    <row r="18" spans="1:46" s="147" customFormat="1" ht="17.100000000000001" customHeight="1" x14ac:dyDescent="0.15">
      <c r="A18" s="7">
        <v>16</v>
      </c>
      <c r="B18" s="8">
        <v>9002</v>
      </c>
      <c r="C18" s="9" t="s">
        <v>41</v>
      </c>
      <c r="D18" s="55"/>
      <c r="E18" s="56"/>
      <c r="F18" s="56"/>
      <c r="G18" s="151"/>
      <c r="L18" s="221">
        <f>$L$9*4</f>
        <v>140</v>
      </c>
      <c r="M18" s="221"/>
      <c r="N18" s="14" t="s">
        <v>62</v>
      </c>
      <c r="O18" s="18"/>
      <c r="P18" s="115" t="s">
        <v>205</v>
      </c>
      <c r="Q18" s="91"/>
      <c r="R18" s="91"/>
      <c r="S18" s="91"/>
      <c r="T18" s="91"/>
      <c r="U18" s="91"/>
      <c r="V18" s="33"/>
      <c r="W18" s="24" t="s">
        <v>1492</v>
      </c>
      <c r="X18" s="219">
        <v>0.7</v>
      </c>
      <c r="Y18" s="220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26"/>
      <c r="AN18" s="39"/>
      <c r="AO18" s="40"/>
      <c r="AP18" s="237"/>
      <c r="AQ18" s="238"/>
      <c r="AR18" s="239"/>
      <c r="AS18" s="177">
        <f>ROUND(ROUND(L18*X18,0)*(1+AQ19),0)</f>
        <v>147</v>
      </c>
      <c r="AT18" s="29"/>
    </row>
    <row r="19" spans="1:46" s="147" customFormat="1" ht="17.100000000000001" customHeight="1" x14ac:dyDescent="0.15">
      <c r="A19" s="7">
        <v>16</v>
      </c>
      <c r="B19" s="8">
        <v>9004</v>
      </c>
      <c r="C19" s="9" t="s">
        <v>1385</v>
      </c>
      <c r="D19" s="224" t="s">
        <v>1496</v>
      </c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15"/>
      <c r="P19" s="16"/>
      <c r="Q19" s="16"/>
      <c r="R19" s="16"/>
      <c r="S19" s="16"/>
      <c r="T19" s="28"/>
      <c r="U19" s="28"/>
      <c r="V19" s="140"/>
      <c r="W19" s="16"/>
      <c r="X19" s="44"/>
      <c r="Y19" s="45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26"/>
      <c r="AN19" s="39"/>
      <c r="AO19" s="40"/>
      <c r="AP19" s="36" t="s">
        <v>1492</v>
      </c>
      <c r="AQ19" s="219">
        <v>0.5</v>
      </c>
      <c r="AR19" s="220"/>
      <c r="AS19" s="177">
        <f>ROUND(L21*(1+AQ19),0)</f>
        <v>263</v>
      </c>
      <c r="AT19" s="29"/>
    </row>
    <row r="20" spans="1:46" s="147" customFormat="1" ht="17.100000000000001" customHeight="1" x14ac:dyDescent="0.15">
      <c r="A20" s="7">
        <v>16</v>
      </c>
      <c r="B20" s="8">
        <v>9005</v>
      </c>
      <c r="C20" s="9" t="s">
        <v>1386</v>
      </c>
      <c r="D20" s="226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118"/>
      <c r="P20" s="19"/>
      <c r="Q20" s="20"/>
      <c r="R20" s="20"/>
      <c r="S20" s="20"/>
      <c r="T20" s="31"/>
      <c r="U20" s="31"/>
      <c r="V20" s="117"/>
      <c r="W20" s="117"/>
      <c r="X20" s="117"/>
      <c r="Y20" s="122"/>
      <c r="Z20" s="43" t="s">
        <v>1491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2" t="s">
        <v>1492</v>
      </c>
      <c r="AN20" s="222">
        <v>1</v>
      </c>
      <c r="AO20" s="223"/>
      <c r="AR20" s="66" t="s">
        <v>516</v>
      </c>
      <c r="AS20" s="177">
        <f>ROUND(ROUND(L21*AN20,0)*(1+AQ19),0)</f>
        <v>263</v>
      </c>
      <c r="AT20" s="29"/>
    </row>
    <row r="21" spans="1:46" s="147" customFormat="1" ht="17.100000000000001" customHeight="1" x14ac:dyDescent="0.15">
      <c r="A21" s="7">
        <v>16</v>
      </c>
      <c r="B21" s="8">
        <v>9006</v>
      </c>
      <c r="C21" s="9" t="s">
        <v>1387</v>
      </c>
      <c r="D21" s="55"/>
      <c r="E21" s="56"/>
      <c r="F21" s="56"/>
      <c r="G21" s="151"/>
      <c r="L21" s="221">
        <f>$L$9*5</f>
        <v>175</v>
      </c>
      <c r="M21" s="221"/>
      <c r="N21" s="14" t="s">
        <v>62</v>
      </c>
      <c r="O21" s="18"/>
      <c r="P21" s="115" t="s">
        <v>205</v>
      </c>
      <c r="Q21" s="91"/>
      <c r="R21" s="91"/>
      <c r="S21" s="91"/>
      <c r="T21" s="91"/>
      <c r="U21" s="91"/>
      <c r="V21" s="33"/>
      <c r="W21" s="24" t="s">
        <v>1492</v>
      </c>
      <c r="X21" s="219">
        <v>0.7</v>
      </c>
      <c r="Y21" s="220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26"/>
      <c r="AN21" s="39"/>
      <c r="AO21" s="40"/>
      <c r="AS21" s="177">
        <f>ROUND(ROUND(L21*X21,0)*(1+AQ19),0)</f>
        <v>185</v>
      </c>
      <c r="AT21" s="29"/>
    </row>
    <row r="22" spans="1:46" s="147" customFormat="1" ht="17.100000000000001" customHeight="1" x14ac:dyDescent="0.15">
      <c r="A22" s="7">
        <v>16</v>
      </c>
      <c r="B22" s="8">
        <v>9007</v>
      </c>
      <c r="C22" s="9" t="s">
        <v>789</v>
      </c>
      <c r="D22" s="224" t="s">
        <v>1497</v>
      </c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15"/>
      <c r="P22" s="16"/>
      <c r="Q22" s="16"/>
      <c r="R22" s="16"/>
      <c r="S22" s="16"/>
      <c r="T22" s="28"/>
      <c r="U22" s="28"/>
      <c r="V22" s="140"/>
      <c r="W22" s="16"/>
      <c r="X22" s="44"/>
      <c r="Y22" s="45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26"/>
      <c r="AN22" s="39"/>
      <c r="AO22" s="40"/>
      <c r="AP22" s="36"/>
      <c r="AQ22" s="219"/>
      <c r="AR22" s="220"/>
      <c r="AS22" s="177">
        <f>ROUND(L24*(1+AQ19),0)</f>
        <v>315</v>
      </c>
      <c r="AT22" s="29"/>
    </row>
    <row r="23" spans="1:46" s="147" customFormat="1" ht="17.100000000000001" customHeight="1" x14ac:dyDescent="0.15">
      <c r="A23" s="7">
        <v>16</v>
      </c>
      <c r="B23" s="8">
        <v>9008</v>
      </c>
      <c r="C23" s="9" t="s">
        <v>790</v>
      </c>
      <c r="D23" s="226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118"/>
      <c r="P23" s="19"/>
      <c r="Q23" s="20"/>
      <c r="R23" s="20"/>
      <c r="S23" s="20"/>
      <c r="T23" s="31"/>
      <c r="U23" s="31"/>
      <c r="V23" s="117"/>
      <c r="W23" s="117"/>
      <c r="X23" s="117"/>
      <c r="Y23" s="122"/>
      <c r="Z23" s="43" t="s">
        <v>1491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2" t="s">
        <v>1492</v>
      </c>
      <c r="AN23" s="222">
        <v>1</v>
      </c>
      <c r="AO23" s="223"/>
      <c r="AR23" s="66"/>
      <c r="AS23" s="177">
        <f>ROUND(ROUND(L24*AN23,0)*(1+AQ19),0)</f>
        <v>315</v>
      </c>
      <c r="AT23" s="29"/>
    </row>
    <row r="24" spans="1:46" s="147" customFormat="1" ht="17.100000000000001" customHeight="1" x14ac:dyDescent="0.15">
      <c r="A24" s="7">
        <v>16</v>
      </c>
      <c r="B24" s="8">
        <v>9009</v>
      </c>
      <c r="C24" s="9" t="s">
        <v>42</v>
      </c>
      <c r="D24" s="55"/>
      <c r="E24" s="56"/>
      <c r="F24" s="56"/>
      <c r="G24" s="151"/>
      <c r="L24" s="221">
        <f>$L$9*6</f>
        <v>210</v>
      </c>
      <c r="M24" s="221"/>
      <c r="N24" s="14" t="s">
        <v>62</v>
      </c>
      <c r="O24" s="18"/>
      <c r="P24" s="115" t="s">
        <v>205</v>
      </c>
      <c r="Q24" s="91"/>
      <c r="R24" s="91"/>
      <c r="S24" s="91"/>
      <c r="T24" s="91"/>
      <c r="U24" s="91"/>
      <c r="V24" s="33"/>
      <c r="W24" s="24" t="s">
        <v>1492</v>
      </c>
      <c r="X24" s="219">
        <v>0.7</v>
      </c>
      <c r="Y24" s="220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26"/>
      <c r="AN24" s="39"/>
      <c r="AO24" s="40"/>
      <c r="AS24" s="177">
        <f>ROUND(ROUND(L24*X24,0)*(1+AQ19),0)</f>
        <v>221</v>
      </c>
      <c r="AT24" s="29"/>
    </row>
    <row r="25" spans="1:46" s="147" customFormat="1" ht="17.100000000000001" customHeight="1" x14ac:dyDescent="0.15">
      <c r="A25" s="7">
        <v>16</v>
      </c>
      <c r="B25" s="8">
        <v>9011</v>
      </c>
      <c r="C25" s="9" t="s">
        <v>1388</v>
      </c>
      <c r="D25" s="224" t="s">
        <v>1498</v>
      </c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15"/>
      <c r="P25" s="16"/>
      <c r="Q25" s="16"/>
      <c r="R25" s="16"/>
      <c r="S25" s="16"/>
      <c r="T25" s="28"/>
      <c r="U25" s="28"/>
      <c r="V25" s="140"/>
      <c r="W25" s="16"/>
      <c r="X25" s="44"/>
      <c r="Y25" s="45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26"/>
      <c r="AN25" s="39"/>
      <c r="AO25" s="40"/>
      <c r="AP25" s="36"/>
      <c r="AQ25" s="219"/>
      <c r="AR25" s="220"/>
      <c r="AS25" s="177">
        <f>ROUND(L27*(1+AQ19),0)</f>
        <v>368</v>
      </c>
      <c r="AT25" s="29"/>
    </row>
    <row r="26" spans="1:46" s="147" customFormat="1" ht="17.100000000000001" customHeight="1" x14ac:dyDescent="0.15">
      <c r="A26" s="7">
        <v>16</v>
      </c>
      <c r="B26" s="8">
        <v>9012</v>
      </c>
      <c r="C26" s="9" t="s">
        <v>1389</v>
      </c>
      <c r="D26" s="226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118"/>
      <c r="P26" s="19"/>
      <c r="Q26" s="20"/>
      <c r="R26" s="20"/>
      <c r="S26" s="20"/>
      <c r="T26" s="31"/>
      <c r="U26" s="31"/>
      <c r="V26" s="117"/>
      <c r="W26" s="117"/>
      <c r="X26" s="117"/>
      <c r="Y26" s="122"/>
      <c r="Z26" s="43" t="s">
        <v>1491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2" t="s">
        <v>1492</v>
      </c>
      <c r="AN26" s="222">
        <v>1</v>
      </c>
      <c r="AO26" s="223"/>
      <c r="AR26" s="66"/>
      <c r="AS26" s="177">
        <f>ROUND(ROUND(L27*AN26,0)*(1+AQ19),0)</f>
        <v>368</v>
      </c>
      <c r="AT26" s="29"/>
    </row>
    <row r="27" spans="1:46" s="147" customFormat="1" ht="17.100000000000001" customHeight="1" x14ac:dyDescent="0.15">
      <c r="A27" s="7">
        <v>16</v>
      </c>
      <c r="B27" s="8">
        <v>9013</v>
      </c>
      <c r="C27" s="9" t="s">
        <v>1390</v>
      </c>
      <c r="D27" s="55"/>
      <c r="E27" s="56"/>
      <c r="F27" s="56"/>
      <c r="G27" s="151"/>
      <c r="L27" s="221">
        <f>$L$9*7</f>
        <v>245</v>
      </c>
      <c r="M27" s="221"/>
      <c r="N27" s="14" t="s">
        <v>62</v>
      </c>
      <c r="O27" s="18"/>
      <c r="P27" s="115" t="s">
        <v>205</v>
      </c>
      <c r="Q27" s="91"/>
      <c r="R27" s="91"/>
      <c r="S27" s="91"/>
      <c r="T27" s="91"/>
      <c r="U27" s="91"/>
      <c r="V27" s="33"/>
      <c r="W27" s="24" t="s">
        <v>1492</v>
      </c>
      <c r="X27" s="219">
        <v>0.7</v>
      </c>
      <c r="Y27" s="220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26"/>
      <c r="AN27" s="39"/>
      <c r="AO27" s="40"/>
      <c r="AS27" s="177">
        <f>ROUND(ROUND(L27*X27,0)*(1+AQ19),0)</f>
        <v>258</v>
      </c>
      <c r="AT27" s="29"/>
    </row>
    <row r="28" spans="1:46" s="147" customFormat="1" ht="17.100000000000001" customHeight="1" x14ac:dyDescent="0.15">
      <c r="A28" s="7">
        <v>16</v>
      </c>
      <c r="B28" s="8">
        <v>9014</v>
      </c>
      <c r="C28" s="9" t="s">
        <v>791</v>
      </c>
      <c r="D28" s="224" t="s">
        <v>1499</v>
      </c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15"/>
      <c r="P28" s="16"/>
      <c r="Q28" s="16"/>
      <c r="R28" s="16"/>
      <c r="S28" s="16"/>
      <c r="T28" s="28"/>
      <c r="U28" s="28"/>
      <c r="V28" s="140"/>
      <c r="W28" s="16"/>
      <c r="X28" s="44"/>
      <c r="Y28" s="45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26"/>
      <c r="AN28" s="39"/>
      <c r="AO28" s="40"/>
      <c r="AR28" s="118"/>
      <c r="AS28" s="177">
        <f>ROUND(L30*(1+AQ19),0)</f>
        <v>420</v>
      </c>
      <c r="AT28" s="29"/>
    </row>
    <row r="29" spans="1:46" s="147" customFormat="1" ht="17.100000000000001" customHeight="1" x14ac:dyDescent="0.15">
      <c r="A29" s="7">
        <v>16</v>
      </c>
      <c r="B29" s="8">
        <v>9015</v>
      </c>
      <c r="C29" s="9" t="s">
        <v>792</v>
      </c>
      <c r="D29" s="226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118"/>
      <c r="P29" s="19"/>
      <c r="Q29" s="20"/>
      <c r="R29" s="20"/>
      <c r="S29" s="20"/>
      <c r="T29" s="31"/>
      <c r="U29" s="31"/>
      <c r="V29" s="117"/>
      <c r="W29" s="117"/>
      <c r="X29" s="117"/>
      <c r="Y29" s="122"/>
      <c r="Z29" s="43" t="s">
        <v>1500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2" t="s">
        <v>1501</v>
      </c>
      <c r="AN29" s="222">
        <v>1</v>
      </c>
      <c r="AO29" s="223"/>
      <c r="AS29" s="177">
        <f>ROUND(ROUND(L30*AN29,0)*(1+AQ19),0)</f>
        <v>420</v>
      </c>
      <c r="AT29" s="29"/>
    </row>
    <row r="30" spans="1:46" s="147" customFormat="1" ht="17.100000000000001" customHeight="1" x14ac:dyDescent="0.15">
      <c r="A30" s="7">
        <v>16</v>
      </c>
      <c r="B30" s="8">
        <v>9016</v>
      </c>
      <c r="C30" s="9" t="s">
        <v>43</v>
      </c>
      <c r="D30" s="55"/>
      <c r="E30" s="56"/>
      <c r="F30" s="56"/>
      <c r="G30" s="151"/>
      <c r="L30" s="221">
        <f>$L$9*8</f>
        <v>280</v>
      </c>
      <c r="M30" s="221"/>
      <c r="N30" s="14" t="s">
        <v>62</v>
      </c>
      <c r="O30" s="18"/>
      <c r="P30" s="115" t="s">
        <v>205</v>
      </c>
      <c r="Q30" s="91"/>
      <c r="R30" s="91"/>
      <c r="S30" s="91"/>
      <c r="T30" s="91"/>
      <c r="U30" s="91"/>
      <c r="V30" s="33"/>
      <c r="W30" s="24" t="s">
        <v>1501</v>
      </c>
      <c r="X30" s="219">
        <v>0.7</v>
      </c>
      <c r="Y30" s="220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26"/>
      <c r="AN30" s="39"/>
      <c r="AO30" s="40"/>
      <c r="AP30" s="42"/>
      <c r="AQ30" s="37"/>
      <c r="AR30" s="38"/>
      <c r="AS30" s="177">
        <f>ROUND(ROUND(L30*X30,0)*(1+AQ19),0)</f>
        <v>294</v>
      </c>
      <c r="AT30" s="29"/>
    </row>
    <row r="31" spans="1:46" s="147" customFormat="1" ht="17.100000000000001" customHeight="1" x14ac:dyDescent="0.15">
      <c r="A31" s="7">
        <v>16</v>
      </c>
      <c r="B31" s="8">
        <v>9018</v>
      </c>
      <c r="C31" s="9" t="s">
        <v>1391</v>
      </c>
      <c r="D31" s="224" t="s">
        <v>1502</v>
      </c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15"/>
      <c r="P31" s="16"/>
      <c r="Q31" s="16"/>
      <c r="R31" s="16"/>
      <c r="S31" s="16"/>
      <c r="T31" s="28"/>
      <c r="U31" s="28"/>
      <c r="V31" s="140"/>
      <c r="W31" s="16"/>
      <c r="X31" s="44"/>
      <c r="Y31" s="45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26"/>
      <c r="AN31" s="39"/>
      <c r="AO31" s="40"/>
      <c r="AP31" s="42"/>
      <c r="AQ31" s="37"/>
      <c r="AR31" s="38"/>
      <c r="AS31" s="177">
        <f>ROUND(L33*(1+AQ19),0)</f>
        <v>473</v>
      </c>
      <c r="AT31" s="29"/>
    </row>
    <row r="32" spans="1:46" s="147" customFormat="1" ht="17.100000000000001" customHeight="1" x14ac:dyDescent="0.15">
      <c r="A32" s="7">
        <v>16</v>
      </c>
      <c r="B32" s="8">
        <v>9019</v>
      </c>
      <c r="C32" s="9" t="s">
        <v>1392</v>
      </c>
      <c r="D32" s="226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118"/>
      <c r="P32" s="19"/>
      <c r="Q32" s="20"/>
      <c r="R32" s="20"/>
      <c r="S32" s="20"/>
      <c r="T32" s="31"/>
      <c r="U32" s="31"/>
      <c r="V32" s="117"/>
      <c r="W32" s="117"/>
      <c r="X32" s="117"/>
      <c r="Y32" s="122"/>
      <c r="Z32" s="43" t="s">
        <v>1500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2" t="s">
        <v>1501</v>
      </c>
      <c r="AN32" s="222">
        <v>1</v>
      </c>
      <c r="AO32" s="223"/>
      <c r="AP32" s="54"/>
      <c r="AQ32" s="27"/>
      <c r="AR32" s="48"/>
      <c r="AS32" s="177">
        <f>ROUND(ROUND(L33*AN32,0)*(1+AQ19),0)</f>
        <v>473</v>
      </c>
      <c r="AT32" s="29"/>
    </row>
    <row r="33" spans="1:46" s="147" customFormat="1" ht="17.100000000000001" customHeight="1" x14ac:dyDescent="0.15">
      <c r="A33" s="7">
        <v>16</v>
      </c>
      <c r="B33" s="8">
        <v>9020</v>
      </c>
      <c r="C33" s="9" t="s">
        <v>1393</v>
      </c>
      <c r="D33" s="55"/>
      <c r="E33" s="56"/>
      <c r="F33" s="56"/>
      <c r="G33" s="151"/>
      <c r="L33" s="221">
        <f>$L$9*9</f>
        <v>315</v>
      </c>
      <c r="M33" s="221"/>
      <c r="N33" s="14" t="s">
        <v>62</v>
      </c>
      <c r="O33" s="18"/>
      <c r="P33" s="115" t="s">
        <v>205</v>
      </c>
      <c r="Q33" s="91"/>
      <c r="R33" s="91"/>
      <c r="S33" s="91"/>
      <c r="T33" s="91"/>
      <c r="U33" s="91"/>
      <c r="V33" s="33"/>
      <c r="W33" s="24" t="s">
        <v>1501</v>
      </c>
      <c r="X33" s="219">
        <v>0.7</v>
      </c>
      <c r="Y33" s="220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26"/>
      <c r="AN33" s="39"/>
      <c r="AO33" s="40"/>
      <c r="AP33" s="42"/>
      <c r="AQ33" s="37"/>
      <c r="AR33" s="38"/>
      <c r="AS33" s="177">
        <f>ROUND(ROUND(L33*X33,0)*(1+AQ19),0)</f>
        <v>332</v>
      </c>
      <c r="AT33" s="29"/>
    </row>
    <row r="34" spans="1:46" s="147" customFormat="1" ht="17.100000000000001" customHeight="1" x14ac:dyDescent="0.15">
      <c r="A34" s="7">
        <v>16</v>
      </c>
      <c r="B34" s="8">
        <v>9021</v>
      </c>
      <c r="C34" s="9" t="s">
        <v>793</v>
      </c>
      <c r="D34" s="224" t="s">
        <v>1503</v>
      </c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15"/>
      <c r="P34" s="16"/>
      <c r="Q34" s="16"/>
      <c r="R34" s="16"/>
      <c r="S34" s="16"/>
      <c r="T34" s="28"/>
      <c r="U34" s="28"/>
      <c r="V34" s="140"/>
      <c r="W34" s="16"/>
      <c r="X34" s="44"/>
      <c r="Y34" s="45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26"/>
      <c r="AN34" s="39"/>
      <c r="AO34" s="40"/>
      <c r="AP34" s="42"/>
      <c r="AQ34" s="37"/>
      <c r="AR34" s="38"/>
      <c r="AS34" s="177">
        <f>ROUND(L36*(1+AQ19),0)</f>
        <v>525</v>
      </c>
      <c r="AT34" s="29"/>
    </row>
    <row r="35" spans="1:46" s="147" customFormat="1" ht="17.100000000000001" customHeight="1" x14ac:dyDescent="0.15">
      <c r="A35" s="7">
        <v>16</v>
      </c>
      <c r="B35" s="8">
        <v>9022</v>
      </c>
      <c r="C35" s="9" t="s">
        <v>794</v>
      </c>
      <c r="D35" s="226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118"/>
      <c r="P35" s="19"/>
      <c r="Q35" s="20"/>
      <c r="R35" s="20"/>
      <c r="S35" s="20"/>
      <c r="T35" s="31"/>
      <c r="U35" s="31"/>
      <c r="V35" s="117"/>
      <c r="W35" s="117"/>
      <c r="X35" s="117"/>
      <c r="Y35" s="122"/>
      <c r="Z35" s="43" t="s">
        <v>1500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2" t="s">
        <v>1501</v>
      </c>
      <c r="AN35" s="222">
        <v>1</v>
      </c>
      <c r="AO35" s="223"/>
      <c r="AP35" s="54"/>
      <c r="AQ35" s="27"/>
      <c r="AR35" s="48"/>
      <c r="AS35" s="177">
        <f>ROUND(ROUND(L36*AN35,0)*(1+AQ19),0)</f>
        <v>525</v>
      </c>
      <c r="AT35" s="29"/>
    </row>
    <row r="36" spans="1:46" s="147" customFormat="1" ht="17.100000000000001" customHeight="1" x14ac:dyDescent="0.15">
      <c r="A36" s="7">
        <v>16</v>
      </c>
      <c r="B36" s="8">
        <v>9023</v>
      </c>
      <c r="C36" s="9" t="s">
        <v>44</v>
      </c>
      <c r="D36" s="55"/>
      <c r="E36" s="56"/>
      <c r="F36" s="56"/>
      <c r="G36" s="151"/>
      <c r="L36" s="221">
        <f>$L$9*10</f>
        <v>350</v>
      </c>
      <c r="M36" s="221"/>
      <c r="N36" s="14" t="s">
        <v>62</v>
      </c>
      <c r="O36" s="18"/>
      <c r="P36" s="115" t="s">
        <v>205</v>
      </c>
      <c r="Q36" s="91"/>
      <c r="R36" s="91"/>
      <c r="S36" s="91"/>
      <c r="T36" s="91"/>
      <c r="U36" s="91"/>
      <c r="V36" s="33"/>
      <c r="W36" s="24" t="s">
        <v>1501</v>
      </c>
      <c r="X36" s="219">
        <v>0.7</v>
      </c>
      <c r="Y36" s="220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26"/>
      <c r="AN36" s="39"/>
      <c r="AO36" s="40"/>
      <c r="AP36" s="42"/>
      <c r="AQ36" s="37"/>
      <c r="AR36" s="38"/>
      <c r="AS36" s="177">
        <f>ROUND(ROUND(L36*X36,0)*(1+AQ19),0)</f>
        <v>368</v>
      </c>
      <c r="AT36" s="29"/>
    </row>
    <row r="37" spans="1:46" s="147" customFormat="1" ht="17.100000000000001" customHeight="1" x14ac:dyDescent="0.15">
      <c r="A37" s="7">
        <v>16</v>
      </c>
      <c r="B37" s="8">
        <v>9025</v>
      </c>
      <c r="C37" s="9" t="s">
        <v>1394</v>
      </c>
      <c r="D37" s="224" t="s">
        <v>1504</v>
      </c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15"/>
      <c r="P37" s="16"/>
      <c r="Q37" s="16"/>
      <c r="R37" s="16"/>
      <c r="S37" s="16"/>
      <c r="T37" s="28"/>
      <c r="U37" s="28"/>
      <c r="V37" s="140"/>
      <c r="W37" s="16"/>
      <c r="X37" s="44"/>
      <c r="Y37" s="45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26"/>
      <c r="AN37" s="39"/>
      <c r="AO37" s="40"/>
      <c r="AP37" s="42"/>
      <c r="AQ37" s="37"/>
      <c r="AR37" s="38"/>
      <c r="AS37" s="177">
        <f>ROUND(L39*(1+AQ19),0)</f>
        <v>578</v>
      </c>
      <c r="AT37" s="29"/>
    </row>
    <row r="38" spans="1:46" s="147" customFormat="1" ht="17.100000000000001" customHeight="1" x14ac:dyDescent="0.15">
      <c r="A38" s="7">
        <v>16</v>
      </c>
      <c r="B38" s="8">
        <v>9026</v>
      </c>
      <c r="C38" s="9" t="s">
        <v>1395</v>
      </c>
      <c r="D38" s="226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118"/>
      <c r="P38" s="19"/>
      <c r="Q38" s="20"/>
      <c r="R38" s="20"/>
      <c r="S38" s="20"/>
      <c r="T38" s="31"/>
      <c r="U38" s="31"/>
      <c r="V38" s="117"/>
      <c r="W38" s="117"/>
      <c r="X38" s="117"/>
      <c r="Y38" s="122"/>
      <c r="Z38" s="43" t="s">
        <v>1500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2" t="s">
        <v>1501</v>
      </c>
      <c r="AN38" s="222">
        <v>1</v>
      </c>
      <c r="AO38" s="223"/>
      <c r="AP38" s="54"/>
      <c r="AQ38" s="27"/>
      <c r="AR38" s="48"/>
      <c r="AS38" s="177">
        <f>ROUND(ROUND(L39*AN38,0)*(1+AQ19),0)</f>
        <v>578</v>
      </c>
      <c r="AT38" s="29"/>
    </row>
    <row r="39" spans="1:46" s="147" customFormat="1" ht="17.100000000000001" customHeight="1" x14ac:dyDescent="0.15">
      <c r="A39" s="7">
        <v>16</v>
      </c>
      <c r="B39" s="8">
        <v>9027</v>
      </c>
      <c r="C39" s="9" t="s">
        <v>1396</v>
      </c>
      <c r="D39" s="55"/>
      <c r="E39" s="56"/>
      <c r="F39" s="56"/>
      <c r="G39" s="151"/>
      <c r="L39" s="221">
        <f>$L$9*11</f>
        <v>385</v>
      </c>
      <c r="M39" s="221"/>
      <c r="N39" s="14" t="s">
        <v>62</v>
      </c>
      <c r="O39" s="18"/>
      <c r="P39" s="115" t="s">
        <v>205</v>
      </c>
      <c r="Q39" s="91"/>
      <c r="R39" s="91"/>
      <c r="S39" s="91"/>
      <c r="T39" s="91"/>
      <c r="U39" s="91"/>
      <c r="V39" s="33"/>
      <c r="W39" s="24" t="s">
        <v>1501</v>
      </c>
      <c r="X39" s="219">
        <v>0.7</v>
      </c>
      <c r="Y39" s="220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26"/>
      <c r="AN39" s="39"/>
      <c r="AO39" s="40"/>
      <c r="AP39" s="42"/>
      <c r="AQ39" s="37"/>
      <c r="AR39" s="38"/>
      <c r="AS39" s="177">
        <f>ROUND(ROUND(L39*X39,0)*(1+AQ19),0)</f>
        <v>405</v>
      </c>
      <c r="AT39" s="29"/>
    </row>
    <row r="40" spans="1:46" s="147" customFormat="1" ht="17.100000000000001" customHeight="1" x14ac:dyDescent="0.15">
      <c r="A40" s="7">
        <v>16</v>
      </c>
      <c r="B40" s="8">
        <v>9028</v>
      </c>
      <c r="C40" s="9" t="s">
        <v>795</v>
      </c>
      <c r="D40" s="224" t="s">
        <v>1505</v>
      </c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15"/>
      <c r="P40" s="16"/>
      <c r="Q40" s="16"/>
      <c r="R40" s="16"/>
      <c r="S40" s="16"/>
      <c r="T40" s="28"/>
      <c r="U40" s="28"/>
      <c r="V40" s="140"/>
      <c r="W40" s="16"/>
      <c r="X40" s="44"/>
      <c r="Y40" s="45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26"/>
      <c r="AN40" s="39"/>
      <c r="AO40" s="40"/>
      <c r="AP40" s="152"/>
      <c r="AQ40" s="153"/>
      <c r="AR40" s="154"/>
      <c r="AS40" s="177">
        <f>ROUND(L42*(1+AQ19),0)</f>
        <v>630</v>
      </c>
      <c r="AT40" s="29"/>
    </row>
    <row r="41" spans="1:46" s="147" customFormat="1" ht="17.100000000000001" customHeight="1" x14ac:dyDescent="0.15">
      <c r="A41" s="7">
        <v>16</v>
      </c>
      <c r="B41" s="8">
        <v>9029</v>
      </c>
      <c r="C41" s="9" t="s">
        <v>796</v>
      </c>
      <c r="D41" s="226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118"/>
      <c r="P41" s="19"/>
      <c r="Q41" s="20"/>
      <c r="R41" s="20"/>
      <c r="S41" s="20"/>
      <c r="T41" s="31"/>
      <c r="U41" s="31"/>
      <c r="V41" s="117"/>
      <c r="W41" s="117"/>
      <c r="X41" s="117"/>
      <c r="Y41" s="122"/>
      <c r="Z41" s="43" t="s">
        <v>1500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2" t="s">
        <v>1501</v>
      </c>
      <c r="AN41" s="222">
        <v>1</v>
      </c>
      <c r="AO41" s="223"/>
      <c r="AP41" s="152"/>
      <c r="AQ41" s="153"/>
      <c r="AR41" s="154"/>
      <c r="AS41" s="177">
        <f>ROUND(ROUND(L42*AN41,0)*(1+AQ19),0)</f>
        <v>630</v>
      </c>
      <c r="AT41" s="29"/>
    </row>
    <row r="42" spans="1:46" s="147" customFormat="1" ht="17.100000000000001" customHeight="1" x14ac:dyDescent="0.15">
      <c r="A42" s="7">
        <v>16</v>
      </c>
      <c r="B42" s="8">
        <v>9030</v>
      </c>
      <c r="C42" s="9" t="s">
        <v>45</v>
      </c>
      <c r="D42" s="55"/>
      <c r="E42" s="56"/>
      <c r="F42" s="56"/>
      <c r="G42" s="151"/>
      <c r="L42" s="221">
        <f>$L$9*12</f>
        <v>420</v>
      </c>
      <c r="M42" s="221"/>
      <c r="N42" s="14" t="s">
        <v>62</v>
      </c>
      <c r="O42" s="18"/>
      <c r="P42" s="115" t="s">
        <v>205</v>
      </c>
      <c r="Q42" s="91"/>
      <c r="R42" s="91"/>
      <c r="S42" s="91"/>
      <c r="T42" s="91"/>
      <c r="U42" s="91"/>
      <c r="V42" s="33"/>
      <c r="W42" s="24" t="s">
        <v>1501</v>
      </c>
      <c r="X42" s="219">
        <v>0.7</v>
      </c>
      <c r="Y42" s="220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26"/>
      <c r="AN42" s="39"/>
      <c r="AO42" s="40"/>
      <c r="AP42" s="152"/>
      <c r="AQ42" s="153"/>
      <c r="AR42" s="154"/>
      <c r="AS42" s="177">
        <f>ROUND(ROUND(L42*X42,0)*(1+AQ19),0)</f>
        <v>441</v>
      </c>
      <c r="AT42" s="29"/>
    </row>
    <row r="43" spans="1:46" s="147" customFormat="1" ht="17.100000000000001" customHeight="1" x14ac:dyDescent="0.15">
      <c r="A43" s="7">
        <v>16</v>
      </c>
      <c r="B43" s="8">
        <v>9032</v>
      </c>
      <c r="C43" s="9" t="s">
        <v>1397</v>
      </c>
      <c r="D43" s="224" t="s">
        <v>1506</v>
      </c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15"/>
      <c r="P43" s="16"/>
      <c r="Q43" s="16"/>
      <c r="R43" s="16"/>
      <c r="S43" s="16"/>
      <c r="T43" s="28"/>
      <c r="U43" s="28"/>
      <c r="V43" s="140"/>
      <c r="W43" s="16"/>
      <c r="X43" s="44"/>
      <c r="Y43" s="45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26"/>
      <c r="AN43" s="39"/>
      <c r="AO43" s="40"/>
      <c r="AP43" s="155"/>
      <c r="AQ43" s="116"/>
      <c r="AR43" s="118"/>
      <c r="AS43" s="177">
        <f>ROUND(L45*(1+AQ19),0)</f>
        <v>683</v>
      </c>
      <c r="AT43" s="29"/>
    </row>
    <row r="44" spans="1:46" s="147" customFormat="1" ht="17.100000000000001" customHeight="1" x14ac:dyDescent="0.15">
      <c r="A44" s="7">
        <v>16</v>
      </c>
      <c r="B44" s="8">
        <v>9033</v>
      </c>
      <c r="C44" s="9" t="s">
        <v>1398</v>
      </c>
      <c r="D44" s="226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118"/>
      <c r="P44" s="19"/>
      <c r="Q44" s="20"/>
      <c r="R44" s="20"/>
      <c r="S44" s="20"/>
      <c r="T44" s="31"/>
      <c r="U44" s="31"/>
      <c r="V44" s="117"/>
      <c r="W44" s="117"/>
      <c r="X44" s="117"/>
      <c r="Y44" s="122"/>
      <c r="Z44" s="43" t="s">
        <v>1500</v>
      </c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2" t="s">
        <v>1501</v>
      </c>
      <c r="AN44" s="222">
        <v>1</v>
      </c>
      <c r="AO44" s="223"/>
      <c r="AP44" s="42"/>
      <c r="AQ44" s="37"/>
      <c r="AR44" s="38"/>
      <c r="AS44" s="177">
        <f>ROUND(ROUND(L45*AN44,0)*(1+AQ19),0)</f>
        <v>683</v>
      </c>
      <c r="AT44" s="29"/>
    </row>
    <row r="45" spans="1:46" s="147" customFormat="1" ht="17.100000000000001" customHeight="1" x14ac:dyDescent="0.15">
      <c r="A45" s="7">
        <v>16</v>
      </c>
      <c r="B45" s="8">
        <v>9034</v>
      </c>
      <c r="C45" s="9" t="s">
        <v>1399</v>
      </c>
      <c r="D45" s="55"/>
      <c r="E45" s="56"/>
      <c r="F45" s="56"/>
      <c r="G45" s="151"/>
      <c r="L45" s="221">
        <f>$L$9*13</f>
        <v>455</v>
      </c>
      <c r="M45" s="221"/>
      <c r="N45" s="14" t="s">
        <v>62</v>
      </c>
      <c r="O45" s="18"/>
      <c r="P45" s="115" t="s">
        <v>205</v>
      </c>
      <c r="Q45" s="91"/>
      <c r="R45" s="91"/>
      <c r="S45" s="91"/>
      <c r="T45" s="91"/>
      <c r="U45" s="91"/>
      <c r="V45" s="33"/>
      <c r="W45" s="24" t="s">
        <v>1501</v>
      </c>
      <c r="X45" s="219">
        <v>0.7</v>
      </c>
      <c r="Y45" s="220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26"/>
      <c r="AN45" s="39"/>
      <c r="AO45" s="40"/>
      <c r="AP45" s="54"/>
      <c r="AQ45" s="27"/>
      <c r="AR45" s="48"/>
      <c r="AS45" s="177">
        <f>ROUND(ROUND(L45*X45,0)*(1+AQ19),0)</f>
        <v>479</v>
      </c>
      <c r="AT45" s="29"/>
    </row>
    <row r="46" spans="1:46" s="147" customFormat="1" ht="17.100000000000001" customHeight="1" x14ac:dyDescent="0.15">
      <c r="A46" s="7">
        <v>16</v>
      </c>
      <c r="B46" s="8">
        <v>9035</v>
      </c>
      <c r="C46" s="9" t="s">
        <v>797</v>
      </c>
      <c r="D46" s="224" t="s">
        <v>1507</v>
      </c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15"/>
      <c r="P46" s="16"/>
      <c r="Q46" s="16"/>
      <c r="R46" s="16"/>
      <c r="S46" s="16"/>
      <c r="T46" s="28"/>
      <c r="U46" s="28"/>
      <c r="V46" s="140"/>
      <c r="W46" s="16"/>
      <c r="X46" s="44"/>
      <c r="Y46" s="45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26"/>
      <c r="AN46" s="39"/>
      <c r="AO46" s="40"/>
      <c r="AP46" s="155"/>
      <c r="AQ46" s="116"/>
      <c r="AR46" s="118"/>
      <c r="AS46" s="177">
        <f>ROUND(L48*(1+AQ19),0)</f>
        <v>735</v>
      </c>
      <c r="AT46" s="29"/>
    </row>
    <row r="47" spans="1:46" s="147" customFormat="1" ht="17.100000000000001" customHeight="1" x14ac:dyDescent="0.15">
      <c r="A47" s="7">
        <v>16</v>
      </c>
      <c r="B47" s="8">
        <v>9036</v>
      </c>
      <c r="C47" s="9" t="s">
        <v>798</v>
      </c>
      <c r="D47" s="226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118"/>
      <c r="P47" s="19"/>
      <c r="Q47" s="20"/>
      <c r="R47" s="20"/>
      <c r="S47" s="20"/>
      <c r="T47" s="31"/>
      <c r="U47" s="31"/>
      <c r="V47" s="117"/>
      <c r="W47" s="117"/>
      <c r="X47" s="117"/>
      <c r="Y47" s="122"/>
      <c r="Z47" s="43" t="s">
        <v>1500</v>
      </c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2" t="s">
        <v>1501</v>
      </c>
      <c r="AN47" s="222">
        <v>1</v>
      </c>
      <c r="AO47" s="223"/>
      <c r="AP47" s="42"/>
      <c r="AQ47" s="37"/>
      <c r="AR47" s="38"/>
      <c r="AS47" s="177">
        <f>ROUND(ROUND(L48*AN47,0)*(1+AQ19),0)</f>
        <v>735</v>
      </c>
      <c r="AT47" s="29"/>
    </row>
    <row r="48" spans="1:46" s="147" customFormat="1" ht="17.100000000000001" customHeight="1" x14ac:dyDescent="0.15">
      <c r="A48" s="7">
        <v>16</v>
      </c>
      <c r="B48" s="8">
        <v>9037</v>
      </c>
      <c r="C48" s="9" t="s">
        <v>46</v>
      </c>
      <c r="D48" s="55"/>
      <c r="E48" s="56"/>
      <c r="F48" s="56"/>
      <c r="G48" s="151"/>
      <c r="L48" s="221">
        <f>$L$9*14</f>
        <v>490</v>
      </c>
      <c r="M48" s="221"/>
      <c r="N48" s="14" t="s">
        <v>62</v>
      </c>
      <c r="O48" s="18"/>
      <c r="P48" s="115" t="s">
        <v>205</v>
      </c>
      <c r="Q48" s="91"/>
      <c r="R48" s="91"/>
      <c r="S48" s="91"/>
      <c r="T48" s="91"/>
      <c r="U48" s="91"/>
      <c r="V48" s="33"/>
      <c r="W48" s="24" t="s">
        <v>1501</v>
      </c>
      <c r="X48" s="219">
        <v>0.7</v>
      </c>
      <c r="Y48" s="220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26"/>
      <c r="AN48" s="39"/>
      <c r="AO48" s="40"/>
      <c r="AP48" s="54"/>
      <c r="AQ48" s="27"/>
      <c r="AR48" s="48"/>
      <c r="AS48" s="177">
        <f>ROUND(ROUND(L48*X48,0)*(1+AQ19),0)</f>
        <v>515</v>
      </c>
      <c r="AT48" s="29"/>
    </row>
    <row r="49" spans="1:46" s="147" customFormat="1" ht="17.100000000000001" customHeight="1" x14ac:dyDescent="0.15">
      <c r="A49" s="7">
        <v>16</v>
      </c>
      <c r="B49" s="8">
        <v>9039</v>
      </c>
      <c r="C49" s="9" t="s">
        <v>1400</v>
      </c>
      <c r="D49" s="224" t="s">
        <v>1508</v>
      </c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15"/>
      <c r="P49" s="16"/>
      <c r="Q49" s="16"/>
      <c r="R49" s="16"/>
      <c r="S49" s="16"/>
      <c r="T49" s="28"/>
      <c r="U49" s="28"/>
      <c r="V49" s="140"/>
      <c r="W49" s="16"/>
      <c r="X49" s="44"/>
      <c r="Y49" s="45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26"/>
      <c r="AN49" s="39"/>
      <c r="AO49" s="40"/>
      <c r="AP49" s="155"/>
      <c r="AQ49" s="116"/>
      <c r="AR49" s="118"/>
      <c r="AS49" s="177">
        <f>ROUND(L51*(1+AQ19),0)</f>
        <v>788</v>
      </c>
      <c r="AT49" s="29"/>
    </row>
    <row r="50" spans="1:46" s="147" customFormat="1" ht="17.100000000000001" customHeight="1" x14ac:dyDescent="0.15">
      <c r="A50" s="7">
        <v>16</v>
      </c>
      <c r="B50" s="8">
        <v>9040</v>
      </c>
      <c r="C50" s="9" t="s">
        <v>1401</v>
      </c>
      <c r="D50" s="226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118"/>
      <c r="P50" s="19"/>
      <c r="Q50" s="20"/>
      <c r="R50" s="20"/>
      <c r="S50" s="20"/>
      <c r="T50" s="31"/>
      <c r="U50" s="31"/>
      <c r="V50" s="117"/>
      <c r="W50" s="117"/>
      <c r="X50" s="117"/>
      <c r="Y50" s="122"/>
      <c r="Z50" s="43" t="s">
        <v>1500</v>
      </c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2" t="s">
        <v>1501</v>
      </c>
      <c r="AN50" s="222">
        <v>1</v>
      </c>
      <c r="AO50" s="223"/>
      <c r="AP50" s="42"/>
      <c r="AQ50" s="37"/>
      <c r="AR50" s="38"/>
      <c r="AS50" s="177">
        <f>ROUND(ROUND(L51*AN50,0)*(1+AQ19),0)</f>
        <v>788</v>
      </c>
      <c r="AT50" s="29"/>
    </row>
    <row r="51" spans="1:46" s="147" customFormat="1" ht="17.100000000000001" customHeight="1" x14ac:dyDescent="0.15">
      <c r="A51" s="7">
        <v>16</v>
      </c>
      <c r="B51" s="8">
        <v>9041</v>
      </c>
      <c r="C51" s="9" t="s">
        <v>1402</v>
      </c>
      <c r="D51" s="55"/>
      <c r="E51" s="56"/>
      <c r="F51" s="56"/>
      <c r="G51" s="151"/>
      <c r="L51" s="221">
        <f>$L$9*15</f>
        <v>525</v>
      </c>
      <c r="M51" s="221"/>
      <c r="N51" s="14" t="s">
        <v>62</v>
      </c>
      <c r="O51" s="18"/>
      <c r="P51" s="115" t="s">
        <v>205</v>
      </c>
      <c r="Q51" s="91"/>
      <c r="R51" s="91"/>
      <c r="S51" s="91"/>
      <c r="T51" s="91"/>
      <c r="U51" s="91"/>
      <c r="V51" s="33"/>
      <c r="W51" s="24" t="s">
        <v>1501</v>
      </c>
      <c r="X51" s="219">
        <v>0.7</v>
      </c>
      <c r="Y51" s="220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26"/>
      <c r="AN51" s="39"/>
      <c r="AO51" s="40"/>
      <c r="AP51" s="54"/>
      <c r="AQ51" s="27"/>
      <c r="AR51" s="48"/>
      <c r="AS51" s="177">
        <f>ROUND(ROUND(L51*X51,0)*(1+AQ19),0)</f>
        <v>552</v>
      </c>
      <c r="AT51" s="29"/>
    </row>
    <row r="52" spans="1:46" s="147" customFormat="1" ht="17.100000000000001" customHeight="1" x14ac:dyDescent="0.15">
      <c r="A52" s="7">
        <v>16</v>
      </c>
      <c r="B52" s="8">
        <v>9042</v>
      </c>
      <c r="C52" s="9" t="s">
        <v>799</v>
      </c>
      <c r="D52" s="224" t="s">
        <v>1509</v>
      </c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15"/>
      <c r="P52" s="16"/>
      <c r="Q52" s="16"/>
      <c r="R52" s="16"/>
      <c r="S52" s="16"/>
      <c r="T52" s="28"/>
      <c r="U52" s="28"/>
      <c r="V52" s="140"/>
      <c r="W52" s="16"/>
      <c r="X52" s="44"/>
      <c r="Y52" s="45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26"/>
      <c r="AN52" s="39"/>
      <c r="AO52" s="40"/>
      <c r="AP52" s="54"/>
      <c r="AQ52" s="27"/>
      <c r="AR52" s="48"/>
      <c r="AS52" s="177">
        <f>ROUND(L54*(1+AQ19),0)</f>
        <v>840</v>
      </c>
      <c r="AT52" s="29"/>
    </row>
    <row r="53" spans="1:46" s="147" customFormat="1" ht="17.100000000000001" customHeight="1" x14ac:dyDescent="0.15">
      <c r="A53" s="7">
        <v>16</v>
      </c>
      <c r="B53" s="8">
        <v>9043</v>
      </c>
      <c r="C53" s="9" t="s">
        <v>800</v>
      </c>
      <c r="D53" s="226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118"/>
      <c r="P53" s="19"/>
      <c r="Q53" s="20"/>
      <c r="R53" s="20"/>
      <c r="S53" s="20"/>
      <c r="T53" s="31"/>
      <c r="U53" s="31"/>
      <c r="V53" s="117"/>
      <c r="W53" s="117"/>
      <c r="X53" s="117"/>
      <c r="Y53" s="122"/>
      <c r="Z53" s="43" t="s">
        <v>1500</v>
      </c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2" t="s">
        <v>1501</v>
      </c>
      <c r="AN53" s="222">
        <v>1</v>
      </c>
      <c r="AO53" s="223"/>
      <c r="AP53" s="61"/>
      <c r="AQ53" s="62"/>
      <c r="AR53" s="63"/>
      <c r="AS53" s="177">
        <f>ROUND(ROUND(L54*AN53,0)*(1+AQ19),0)</f>
        <v>840</v>
      </c>
      <c r="AT53" s="29"/>
    </row>
    <row r="54" spans="1:46" s="147" customFormat="1" ht="17.100000000000001" customHeight="1" x14ac:dyDescent="0.15">
      <c r="A54" s="7">
        <v>16</v>
      </c>
      <c r="B54" s="8">
        <v>9044</v>
      </c>
      <c r="C54" s="9" t="s">
        <v>47</v>
      </c>
      <c r="D54" s="55"/>
      <c r="E54" s="56"/>
      <c r="F54" s="56"/>
      <c r="G54" s="151"/>
      <c r="L54" s="221">
        <f>$L$9*16</f>
        <v>560</v>
      </c>
      <c r="M54" s="221"/>
      <c r="N54" s="14" t="s">
        <v>62</v>
      </c>
      <c r="O54" s="18"/>
      <c r="P54" s="115" t="s">
        <v>205</v>
      </c>
      <c r="Q54" s="91"/>
      <c r="R54" s="91"/>
      <c r="S54" s="91"/>
      <c r="T54" s="91"/>
      <c r="U54" s="91"/>
      <c r="V54" s="33"/>
      <c r="W54" s="24" t="s">
        <v>1501</v>
      </c>
      <c r="X54" s="219">
        <v>0.7</v>
      </c>
      <c r="Y54" s="220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26"/>
      <c r="AN54" s="39"/>
      <c r="AO54" s="40"/>
      <c r="AP54" s="61"/>
      <c r="AQ54" s="62"/>
      <c r="AR54" s="63"/>
      <c r="AS54" s="177">
        <f>ROUND(ROUND(L54*X54,0)*(1+AQ19),0)</f>
        <v>588</v>
      </c>
      <c r="AT54" s="29"/>
    </row>
    <row r="55" spans="1:46" s="147" customFormat="1" ht="17.100000000000001" customHeight="1" x14ac:dyDescent="0.15">
      <c r="A55" s="7">
        <v>16</v>
      </c>
      <c r="B55" s="8">
        <v>9046</v>
      </c>
      <c r="C55" s="9" t="s">
        <v>1403</v>
      </c>
      <c r="D55" s="224" t="s">
        <v>1510</v>
      </c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15"/>
      <c r="P55" s="16"/>
      <c r="Q55" s="16"/>
      <c r="R55" s="16"/>
      <c r="S55" s="16"/>
      <c r="T55" s="28"/>
      <c r="U55" s="28"/>
      <c r="V55" s="140"/>
      <c r="W55" s="16"/>
      <c r="X55" s="44"/>
      <c r="Y55" s="45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26"/>
      <c r="AN55" s="39"/>
      <c r="AO55" s="40"/>
      <c r="AP55" s="61"/>
      <c r="AQ55" s="62"/>
      <c r="AR55" s="63"/>
      <c r="AS55" s="177">
        <f>ROUND(L57*(1+AQ19),0)</f>
        <v>893</v>
      </c>
      <c r="AT55" s="29"/>
    </row>
    <row r="56" spans="1:46" s="147" customFormat="1" ht="17.100000000000001" customHeight="1" x14ac:dyDescent="0.15">
      <c r="A56" s="7">
        <v>16</v>
      </c>
      <c r="B56" s="8">
        <v>9047</v>
      </c>
      <c r="C56" s="9" t="s">
        <v>1404</v>
      </c>
      <c r="D56" s="226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118"/>
      <c r="P56" s="19"/>
      <c r="Q56" s="20"/>
      <c r="R56" s="20"/>
      <c r="S56" s="20"/>
      <c r="T56" s="31"/>
      <c r="U56" s="31"/>
      <c r="V56" s="117"/>
      <c r="W56" s="117"/>
      <c r="X56" s="117"/>
      <c r="Y56" s="122"/>
      <c r="Z56" s="43" t="s">
        <v>1500</v>
      </c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2" t="s">
        <v>1501</v>
      </c>
      <c r="AN56" s="222">
        <v>1</v>
      </c>
      <c r="AO56" s="223"/>
      <c r="AP56" s="36"/>
      <c r="AQ56" s="27"/>
      <c r="AR56" s="48"/>
      <c r="AS56" s="177">
        <f>ROUND(ROUND(L57*AN56,0)*(1+AQ19),0)</f>
        <v>893</v>
      </c>
      <c r="AT56" s="29"/>
    </row>
    <row r="57" spans="1:46" s="147" customFormat="1" ht="17.100000000000001" customHeight="1" x14ac:dyDescent="0.15">
      <c r="A57" s="7">
        <v>16</v>
      </c>
      <c r="B57" s="8">
        <v>9048</v>
      </c>
      <c r="C57" s="9" t="s">
        <v>1405</v>
      </c>
      <c r="D57" s="55"/>
      <c r="E57" s="56"/>
      <c r="F57" s="56"/>
      <c r="G57" s="151"/>
      <c r="L57" s="221">
        <f>$L$9*17</f>
        <v>595</v>
      </c>
      <c r="M57" s="221"/>
      <c r="N57" s="14" t="s">
        <v>62</v>
      </c>
      <c r="O57" s="18"/>
      <c r="P57" s="115" t="s">
        <v>205</v>
      </c>
      <c r="Q57" s="91"/>
      <c r="R57" s="91"/>
      <c r="S57" s="91"/>
      <c r="T57" s="91"/>
      <c r="U57" s="91"/>
      <c r="V57" s="33"/>
      <c r="W57" s="24" t="s">
        <v>1501</v>
      </c>
      <c r="X57" s="219">
        <v>0.7</v>
      </c>
      <c r="Y57" s="220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26"/>
      <c r="AN57" s="39"/>
      <c r="AO57" s="40"/>
      <c r="AP57" s="155"/>
      <c r="AQ57" s="116"/>
      <c r="AR57" s="118"/>
      <c r="AS57" s="177">
        <f>ROUND(ROUND(L57*X57,0)*(1+AQ19),0)</f>
        <v>626</v>
      </c>
      <c r="AT57" s="29"/>
    </row>
    <row r="58" spans="1:46" s="147" customFormat="1" ht="17.100000000000001" customHeight="1" x14ac:dyDescent="0.15">
      <c r="A58" s="7">
        <v>16</v>
      </c>
      <c r="B58" s="8">
        <v>9049</v>
      </c>
      <c r="C58" s="9" t="s">
        <v>801</v>
      </c>
      <c r="D58" s="224" t="s">
        <v>1511</v>
      </c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15"/>
      <c r="P58" s="16"/>
      <c r="Q58" s="16"/>
      <c r="R58" s="16"/>
      <c r="S58" s="16"/>
      <c r="T58" s="28"/>
      <c r="U58" s="28"/>
      <c r="V58" s="140"/>
      <c r="W58" s="16"/>
      <c r="X58" s="44"/>
      <c r="Y58" s="45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26"/>
      <c r="AN58" s="39"/>
      <c r="AO58" s="40"/>
      <c r="AP58" s="61"/>
      <c r="AQ58" s="62"/>
      <c r="AR58" s="63"/>
      <c r="AS58" s="177">
        <f>ROUND(L60*(1+AQ19),0)</f>
        <v>945</v>
      </c>
      <c r="AT58" s="29"/>
    </row>
    <row r="59" spans="1:46" s="147" customFormat="1" ht="17.100000000000001" customHeight="1" x14ac:dyDescent="0.15">
      <c r="A59" s="7">
        <v>16</v>
      </c>
      <c r="B59" s="8">
        <v>9050</v>
      </c>
      <c r="C59" s="9" t="s">
        <v>802</v>
      </c>
      <c r="D59" s="226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118"/>
      <c r="P59" s="19"/>
      <c r="Q59" s="20"/>
      <c r="R59" s="20"/>
      <c r="S59" s="20"/>
      <c r="T59" s="31"/>
      <c r="U59" s="31"/>
      <c r="V59" s="117"/>
      <c r="W59" s="117"/>
      <c r="X59" s="117"/>
      <c r="Y59" s="122"/>
      <c r="Z59" s="43" t="s">
        <v>1500</v>
      </c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2" t="s">
        <v>1501</v>
      </c>
      <c r="AN59" s="222">
        <v>1</v>
      </c>
      <c r="AO59" s="223"/>
      <c r="AP59" s="36"/>
      <c r="AQ59" s="27"/>
      <c r="AR59" s="48"/>
      <c r="AS59" s="177">
        <f>ROUND(ROUND(L60*AN59,0)*(1+AQ19),0)</f>
        <v>945</v>
      </c>
      <c r="AT59" s="29"/>
    </row>
    <row r="60" spans="1:46" s="147" customFormat="1" ht="17.100000000000001" customHeight="1" x14ac:dyDescent="0.15">
      <c r="A60" s="7">
        <v>16</v>
      </c>
      <c r="B60" s="8">
        <v>9051</v>
      </c>
      <c r="C60" s="9" t="s">
        <v>48</v>
      </c>
      <c r="D60" s="55"/>
      <c r="E60" s="56"/>
      <c r="F60" s="56"/>
      <c r="G60" s="151"/>
      <c r="L60" s="221">
        <f>$L$9*18</f>
        <v>630</v>
      </c>
      <c r="M60" s="221"/>
      <c r="N60" s="14" t="s">
        <v>62</v>
      </c>
      <c r="O60" s="18"/>
      <c r="P60" s="115" t="s">
        <v>205</v>
      </c>
      <c r="Q60" s="91"/>
      <c r="R60" s="91"/>
      <c r="S60" s="91"/>
      <c r="T60" s="91"/>
      <c r="U60" s="91"/>
      <c r="V60" s="33"/>
      <c r="W60" s="24" t="s">
        <v>1501</v>
      </c>
      <c r="X60" s="219">
        <v>0.7</v>
      </c>
      <c r="Y60" s="220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26"/>
      <c r="AN60" s="39"/>
      <c r="AO60" s="40"/>
      <c r="AP60" s="155"/>
      <c r="AQ60" s="116"/>
      <c r="AR60" s="118"/>
      <c r="AS60" s="177">
        <f>ROUND(ROUND(L60*X60,0)*(1+AQ19),0)</f>
        <v>662</v>
      </c>
      <c r="AT60" s="29"/>
    </row>
    <row r="61" spans="1:46" s="147" customFormat="1" ht="17.100000000000001" customHeight="1" x14ac:dyDescent="0.15">
      <c r="A61" s="7">
        <v>16</v>
      </c>
      <c r="B61" s="8">
        <v>9053</v>
      </c>
      <c r="C61" s="9" t="s">
        <v>1406</v>
      </c>
      <c r="D61" s="224" t="s">
        <v>1512</v>
      </c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15"/>
      <c r="P61" s="16"/>
      <c r="Q61" s="16"/>
      <c r="R61" s="16"/>
      <c r="S61" s="16"/>
      <c r="T61" s="28"/>
      <c r="U61" s="28"/>
      <c r="V61" s="140"/>
      <c r="W61" s="16"/>
      <c r="X61" s="44"/>
      <c r="Y61" s="45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26"/>
      <c r="AN61" s="39"/>
      <c r="AO61" s="40"/>
      <c r="AP61" s="61"/>
      <c r="AQ61" s="62"/>
      <c r="AR61" s="63"/>
      <c r="AS61" s="177">
        <f>ROUND(L63*(1+AQ19),0)</f>
        <v>998</v>
      </c>
      <c r="AT61" s="29"/>
    </row>
    <row r="62" spans="1:46" s="147" customFormat="1" ht="17.100000000000001" customHeight="1" x14ac:dyDescent="0.15">
      <c r="A62" s="7">
        <v>16</v>
      </c>
      <c r="B62" s="8">
        <v>9054</v>
      </c>
      <c r="C62" s="9" t="s">
        <v>1407</v>
      </c>
      <c r="D62" s="226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118"/>
      <c r="P62" s="19"/>
      <c r="Q62" s="20"/>
      <c r="R62" s="20"/>
      <c r="S62" s="20"/>
      <c r="T62" s="31"/>
      <c r="U62" s="31"/>
      <c r="V62" s="117"/>
      <c r="W62" s="117"/>
      <c r="X62" s="117"/>
      <c r="Y62" s="122"/>
      <c r="Z62" s="43" t="s">
        <v>1500</v>
      </c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2" t="s">
        <v>1501</v>
      </c>
      <c r="AN62" s="222">
        <v>1</v>
      </c>
      <c r="AO62" s="223"/>
      <c r="AP62" s="36"/>
      <c r="AQ62" s="27"/>
      <c r="AR62" s="48"/>
      <c r="AS62" s="177">
        <f>ROUND(ROUND(L63*AN62,0)*(1+AQ19),0)</f>
        <v>998</v>
      </c>
      <c r="AT62" s="29"/>
    </row>
    <row r="63" spans="1:46" s="147" customFormat="1" ht="17.100000000000001" customHeight="1" x14ac:dyDescent="0.15">
      <c r="A63" s="7">
        <v>16</v>
      </c>
      <c r="B63" s="8">
        <v>9055</v>
      </c>
      <c r="C63" s="9" t="s">
        <v>1408</v>
      </c>
      <c r="D63" s="55"/>
      <c r="E63" s="56"/>
      <c r="F63" s="56"/>
      <c r="G63" s="151"/>
      <c r="L63" s="221">
        <f>$L$9*19</f>
        <v>665</v>
      </c>
      <c r="M63" s="221"/>
      <c r="N63" s="14" t="s">
        <v>62</v>
      </c>
      <c r="O63" s="18"/>
      <c r="P63" s="115" t="s">
        <v>205</v>
      </c>
      <c r="Q63" s="91"/>
      <c r="R63" s="91"/>
      <c r="S63" s="91"/>
      <c r="T63" s="91"/>
      <c r="U63" s="91"/>
      <c r="V63" s="33"/>
      <c r="W63" s="24" t="s">
        <v>1501</v>
      </c>
      <c r="X63" s="219">
        <v>0.7</v>
      </c>
      <c r="Y63" s="220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26"/>
      <c r="AN63" s="39"/>
      <c r="AO63" s="40"/>
      <c r="AP63" s="155"/>
      <c r="AQ63" s="116"/>
      <c r="AR63" s="118"/>
      <c r="AS63" s="177">
        <f>ROUND(ROUND(L63*X63,0)*(1+AQ19),0)</f>
        <v>699</v>
      </c>
      <c r="AT63" s="29"/>
    </row>
    <row r="64" spans="1:46" s="147" customFormat="1" ht="17.100000000000001" customHeight="1" x14ac:dyDescent="0.15">
      <c r="A64" s="7">
        <v>16</v>
      </c>
      <c r="B64" s="8">
        <v>9056</v>
      </c>
      <c r="C64" s="9" t="s">
        <v>803</v>
      </c>
      <c r="D64" s="224" t="s">
        <v>1513</v>
      </c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15"/>
      <c r="P64" s="16"/>
      <c r="Q64" s="16"/>
      <c r="R64" s="16"/>
      <c r="S64" s="16"/>
      <c r="T64" s="28"/>
      <c r="U64" s="28"/>
      <c r="V64" s="140"/>
      <c r="W64" s="16"/>
      <c r="X64" s="44"/>
      <c r="Y64" s="45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26"/>
      <c r="AN64" s="39"/>
      <c r="AO64" s="40"/>
      <c r="AP64" s="155"/>
      <c r="AQ64" s="116"/>
      <c r="AR64" s="118"/>
      <c r="AS64" s="177">
        <f>ROUND(L66*(1+AQ19),0)</f>
        <v>1050</v>
      </c>
      <c r="AT64" s="29"/>
    </row>
    <row r="65" spans="1:46" s="147" customFormat="1" ht="17.100000000000001" customHeight="1" x14ac:dyDescent="0.15">
      <c r="A65" s="7">
        <v>16</v>
      </c>
      <c r="B65" s="8">
        <v>9057</v>
      </c>
      <c r="C65" s="9" t="s">
        <v>804</v>
      </c>
      <c r="D65" s="226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118"/>
      <c r="P65" s="19"/>
      <c r="Q65" s="20"/>
      <c r="R65" s="20"/>
      <c r="S65" s="20"/>
      <c r="T65" s="31"/>
      <c r="U65" s="31"/>
      <c r="V65" s="117"/>
      <c r="W65" s="117"/>
      <c r="X65" s="117"/>
      <c r="Y65" s="122"/>
      <c r="Z65" s="43" t="s">
        <v>1500</v>
      </c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2" t="s">
        <v>1501</v>
      </c>
      <c r="AN65" s="222">
        <v>1</v>
      </c>
      <c r="AO65" s="223"/>
      <c r="AP65" s="155"/>
      <c r="AQ65" s="116"/>
      <c r="AR65" s="118"/>
      <c r="AS65" s="177">
        <f>ROUND(ROUND(L66*AN65,0)*(1+AQ19),0)</f>
        <v>1050</v>
      </c>
      <c r="AT65" s="29"/>
    </row>
    <row r="66" spans="1:46" s="147" customFormat="1" ht="17.100000000000001" customHeight="1" x14ac:dyDescent="0.15">
      <c r="A66" s="7">
        <v>16</v>
      </c>
      <c r="B66" s="8">
        <v>9058</v>
      </c>
      <c r="C66" s="9" t="s">
        <v>49</v>
      </c>
      <c r="D66" s="55"/>
      <c r="E66" s="56"/>
      <c r="F66" s="56"/>
      <c r="G66" s="151"/>
      <c r="L66" s="221">
        <f>$L$9*20</f>
        <v>700</v>
      </c>
      <c r="M66" s="221"/>
      <c r="N66" s="14" t="s">
        <v>62</v>
      </c>
      <c r="O66" s="18"/>
      <c r="P66" s="115" t="s">
        <v>205</v>
      </c>
      <c r="Q66" s="91"/>
      <c r="R66" s="91"/>
      <c r="S66" s="91"/>
      <c r="T66" s="91"/>
      <c r="U66" s="91"/>
      <c r="V66" s="33"/>
      <c r="W66" s="24" t="s">
        <v>1501</v>
      </c>
      <c r="X66" s="219">
        <v>0.7</v>
      </c>
      <c r="Y66" s="220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26"/>
      <c r="AN66" s="39"/>
      <c r="AO66" s="40"/>
      <c r="AP66" s="155"/>
      <c r="AQ66" s="116"/>
      <c r="AR66" s="118"/>
      <c r="AS66" s="177">
        <f>ROUND(ROUND(L66*X66,0)*(1+AQ19),0)</f>
        <v>735</v>
      </c>
      <c r="AT66" s="29"/>
    </row>
    <row r="67" spans="1:46" s="147" customFormat="1" ht="17.100000000000001" customHeight="1" x14ac:dyDescent="0.15">
      <c r="A67" s="7">
        <v>16</v>
      </c>
      <c r="B67" s="8">
        <v>9060</v>
      </c>
      <c r="C67" s="9" t="s">
        <v>1409</v>
      </c>
      <c r="D67" s="224" t="s">
        <v>1514</v>
      </c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15"/>
      <c r="P67" s="16"/>
      <c r="Q67" s="16"/>
      <c r="R67" s="16"/>
      <c r="S67" s="16"/>
      <c r="T67" s="28"/>
      <c r="U67" s="28"/>
      <c r="V67" s="140"/>
      <c r="W67" s="16"/>
      <c r="X67" s="44"/>
      <c r="Y67" s="45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26"/>
      <c r="AN67" s="39"/>
      <c r="AO67" s="40"/>
      <c r="AP67" s="54"/>
      <c r="AQ67" s="27"/>
      <c r="AR67" s="48"/>
      <c r="AS67" s="177">
        <f>ROUND(L69*(1+AQ19),0)</f>
        <v>1103</v>
      </c>
      <c r="AT67" s="29"/>
    </row>
    <row r="68" spans="1:46" s="147" customFormat="1" ht="17.100000000000001" customHeight="1" x14ac:dyDescent="0.15">
      <c r="A68" s="7">
        <v>16</v>
      </c>
      <c r="B68" s="8">
        <v>9061</v>
      </c>
      <c r="C68" s="9" t="s">
        <v>1410</v>
      </c>
      <c r="D68" s="226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118"/>
      <c r="P68" s="19"/>
      <c r="Q68" s="20"/>
      <c r="R68" s="20"/>
      <c r="S68" s="20"/>
      <c r="T68" s="31"/>
      <c r="U68" s="31"/>
      <c r="V68" s="117"/>
      <c r="W68" s="117"/>
      <c r="X68" s="117"/>
      <c r="Y68" s="122"/>
      <c r="Z68" s="43" t="s">
        <v>1500</v>
      </c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2" t="s">
        <v>1501</v>
      </c>
      <c r="AN68" s="222">
        <v>1</v>
      </c>
      <c r="AO68" s="223"/>
      <c r="AP68" s="42"/>
      <c r="AQ68" s="37"/>
      <c r="AR68" s="38"/>
      <c r="AS68" s="177">
        <f>ROUND(ROUND(L69*AN68,0)*(1+AQ19),0)</f>
        <v>1103</v>
      </c>
      <c r="AT68" s="29"/>
    </row>
    <row r="69" spans="1:46" s="147" customFormat="1" ht="17.100000000000001" customHeight="1" x14ac:dyDescent="0.15">
      <c r="A69" s="7">
        <v>16</v>
      </c>
      <c r="B69" s="8">
        <v>9062</v>
      </c>
      <c r="C69" s="9" t="s">
        <v>1411</v>
      </c>
      <c r="D69" s="55"/>
      <c r="E69" s="56"/>
      <c r="F69" s="56"/>
      <c r="G69" s="151"/>
      <c r="L69" s="221">
        <f>$L$9*21</f>
        <v>735</v>
      </c>
      <c r="M69" s="221"/>
      <c r="N69" s="14" t="s">
        <v>62</v>
      </c>
      <c r="O69" s="18"/>
      <c r="P69" s="115" t="s">
        <v>205</v>
      </c>
      <c r="Q69" s="91"/>
      <c r="R69" s="91"/>
      <c r="S69" s="91"/>
      <c r="T69" s="91"/>
      <c r="U69" s="91"/>
      <c r="V69" s="33"/>
      <c r="W69" s="24" t="s">
        <v>1501</v>
      </c>
      <c r="X69" s="219">
        <v>0.7</v>
      </c>
      <c r="Y69" s="220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26"/>
      <c r="AN69" s="39"/>
      <c r="AO69" s="40"/>
      <c r="AP69" s="54"/>
      <c r="AQ69" s="27"/>
      <c r="AR69" s="48"/>
      <c r="AS69" s="177">
        <f>ROUND(ROUND(L69*X69,0)*(1+AQ19),0)</f>
        <v>773</v>
      </c>
      <c r="AT69" s="29"/>
    </row>
    <row r="70" spans="1:46" s="147" customFormat="1" ht="17.100000000000001" customHeight="1" x14ac:dyDescent="0.15">
      <c r="A70" s="7">
        <v>16</v>
      </c>
      <c r="B70" s="8">
        <v>9063</v>
      </c>
      <c r="C70" s="9" t="s">
        <v>805</v>
      </c>
      <c r="D70" s="224" t="s">
        <v>1515</v>
      </c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15"/>
      <c r="P70" s="16"/>
      <c r="Q70" s="16"/>
      <c r="R70" s="16"/>
      <c r="S70" s="16"/>
      <c r="T70" s="28"/>
      <c r="U70" s="28"/>
      <c r="V70" s="140"/>
      <c r="W70" s="16"/>
      <c r="X70" s="44"/>
      <c r="Y70" s="45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26"/>
      <c r="AN70" s="39"/>
      <c r="AO70" s="40"/>
      <c r="AP70" s="54"/>
      <c r="AQ70" s="27"/>
      <c r="AR70" s="48"/>
      <c r="AS70" s="177">
        <f>ROUND(L72*(1+AQ19),0)</f>
        <v>1155</v>
      </c>
      <c r="AT70" s="29"/>
    </row>
    <row r="71" spans="1:46" s="147" customFormat="1" ht="17.100000000000001" customHeight="1" x14ac:dyDescent="0.15">
      <c r="A71" s="7">
        <v>16</v>
      </c>
      <c r="B71" s="8">
        <v>9064</v>
      </c>
      <c r="C71" s="9" t="s">
        <v>806</v>
      </c>
      <c r="D71" s="226"/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118"/>
      <c r="P71" s="19"/>
      <c r="Q71" s="20"/>
      <c r="R71" s="20"/>
      <c r="S71" s="20"/>
      <c r="T71" s="31"/>
      <c r="U71" s="31"/>
      <c r="V71" s="117"/>
      <c r="W71" s="117"/>
      <c r="X71" s="117"/>
      <c r="Y71" s="122"/>
      <c r="Z71" s="43" t="s">
        <v>1500</v>
      </c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2" t="s">
        <v>1501</v>
      </c>
      <c r="AN71" s="222">
        <v>1</v>
      </c>
      <c r="AO71" s="223"/>
      <c r="AP71" s="42"/>
      <c r="AQ71" s="37"/>
      <c r="AR71" s="38"/>
      <c r="AS71" s="177">
        <f>ROUND(ROUND(L72*AN71,0)*(1+AQ19),0)</f>
        <v>1155</v>
      </c>
      <c r="AT71" s="29"/>
    </row>
    <row r="72" spans="1:46" s="147" customFormat="1" ht="17.100000000000001" customHeight="1" x14ac:dyDescent="0.15">
      <c r="A72" s="7">
        <v>16</v>
      </c>
      <c r="B72" s="8">
        <v>9065</v>
      </c>
      <c r="C72" s="9" t="s">
        <v>50</v>
      </c>
      <c r="D72" s="55"/>
      <c r="E72" s="56"/>
      <c r="F72" s="56"/>
      <c r="G72" s="151"/>
      <c r="L72" s="221">
        <f>$L$9*22</f>
        <v>770</v>
      </c>
      <c r="M72" s="221"/>
      <c r="N72" s="14" t="s">
        <v>62</v>
      </c>
      <c r="O72" s="18"/>
      <c r="P72" s="115" t="s">
        <v>205</v>
      </c>
      <c r="Q72" s="91"/>
      <c r="R72" s="91"/>
      <c r="S72" s="91"/>
      <c r="T72" s="91"/>
      <c r="U72" s="91"/>
      <c r="V72" s="33"/>
      <c r="W72" s="24" t="s">
        <v>1501</v>
      </c>
      <c r="X72" s="219">
        <v>0.7</v>
      </c>
      <c r="Y72" s="220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26"/>
      <c r="AN72" s="39"/>
      <c r="AO72" s="40"/>
      <c r="AP72" s="54"/>
      <c r="AQ72" s="27"/>
      <c r="AR72" s="48"/>
      <c r="AS72" s="177">
        <f>ROUND(ROUND(L72*X72,0)*(1+AQ19),0)</f>
        <v>809</v>
      </c>
      <c r="AT72" s="29"/>
    </row>
    <row r="73" spans="1:46" s="147" customFormat="1" ht="17.100000000000001" customHeight="1" x14ac:dyDescent="0.15">
      <c r="A73" s="7">
        <v>16</v>
      </c>
      <c r="B73" s="8">
        <v>9067</v>
      </c>
      <c r="C73" s="9" t="s">
        <v>1412</v>
      </c>
      <c r="D73" s="224" t="s">
        <v>1516</v>
      </c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15"/>
      <c r="P73" s="16"/>
      <c r="Q73" s="16"/>
      <c r="R73" s="16"/>
      <c r="S73" s="16"/>
      <c r="T73" s="28"/>
      <c r="U73" s="28"/>
      <c r="V73" s="140"/>
      <c r="W73" s="16"/>
      <c r="X73" s="44"/>
      <c r="Y73" s="45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26"/>
      <c r="AN73" s="39"/>
      <c r="AO73" s="40"/>
      <c r="AP73" s="54"/>
      <c r="AQ73" s="27"/>
      <c r="AR73" s="48"/>
      <c r="AS73" s="177">
        <f>ROUND(L75*(1+AQ19),0)</f>
        <v>1208</v>
      </c>
      <c r="AT73" s="29"/>
    </row>
    <row r="74" spans="1:46" s="147" customFormat="1" ht="17.100000000000001" customHeight="1" x14ac:dyDescent="0.15">
      <c r="A74" s="7">
        <v>16</v>
      </c>
      <c r="B74" s="8">
        <v>9068</v>
      </c>
      <c r="C74" s="9" t="s">
        <v>1413</v>
      </c>
      <c r="D74" s="226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118"/>
      <c r="P74" s="19"/>
      <c r="Q74" s="20"/>
      <c r="R74" s="20"/>
      <c r="S74" s="20"/>
      <c r="T74" s="31"/>
      <c r="U74" s="31"/>
      <c r="V74" s="117"/>
      <c r="W74" s="117"/>
      <c r="X74" s="117"/>
      <c r="Y74" s="122"/>
      <c r="Z74" s="43" t="s">
        <v>1500</v>
      </c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2" t="s">
        <v>1501</v>
      </c>
      <c r="AN74" s="222">
        <v>1</v>
      </c>
      <c r="AO74" s="223"/>
      <c r="AP74" s="42"/>
      <c r="AQ74" s="37"/>
      <c r="AR74" s="38"/>
      <c r="AS74" s="177">
        <f>ROUND(ROUND(L75*AN74,0)*(1+AQ19),0)</f>
        <v>1208</v>
      </c>
      <c r="AT74" s="29"/>
    </row>
    <row r="75" spans="1:46" s="147" customFormat="1" ht="17.100000000000001" customHeight="1" x14ac:dyDescent="0.15">
      <c r="A75" s="7">
        <v>16</v>
      </c>
      <c r="B75" s="8">
        <v>9069</v>
      </c>
      <c r="C75" s="9" t="s">
        <v>1414</v>
      </c>
      <c r="D75" s="55"/>
      <c r="E75" s="56"/>
      <c r="F75" s="56"/>
      <c r="G75" s="151"/>
      <c r="L75" s="221">
        <f>$L$9*23</f>
        <v>805</v>
      </c>
      <c r="M75" s="221"/>
      <c r="N75" s="14" t="s">
        <v>62</v>
      </c>
      <c r="O75" s="18"/>
      <c r="P75" s="115" t="s">
        <v>205</v>
      </c>
      <c r="Q75" s="91"/>
      <c r="R75" s="91"/>
      <c r="S75" s="91"/>
      <c r="T75" s="91"/>
      <c r="U75" s="91"/>
      <c r="V75" s="33"/>
      <c r="W75" s="24" t="s">
        <v>1501</v>
      </c>
      <c r="X75" s="219">
        <v>0.7</v>
      </c>
      <c r="Y75" s="220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26"/>
      <c r="AN75" s="39"/>
      <c r="AO75" s="40"/>
      <c r="AP75" s="54"/>
      <c r="AQ75" s="27"/>
      <c r="AR75" s="48"/>
      <c r="AS75" s="177">
        <f>ROUND(ROUND(L75*X75,0)*(1+AQ19),0)</f>
        <v>846</v>
      </c>
      <c r="AT75" s="29"/>
    </row>
    <row r="76" spans="1:46" s="147" customFormat="1" ht="17.100000000000001" customHeight="1" x14ac:dyDescent="0.15">
      <c r="A76" s="7">
        <v>16</v>
      </c>
      <c r="B76" s="8">
        <v>9070</v>
      </c>
      <c r="C76" s="9" t="s">
        <v>807</v>
      </c>
      <c r="D76" s="224" t="s">
        <v>1517</v>
      </c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15"/>
      <c r="P76" s="16"/>
      <c r="Q76" s="16"/>
      <c r="R76" s="16"/>
      <c r="S76" s="16"/>
      <c r="T76" s="28"/>
      <c r="U76" s="28"/>
      <c r="V76" s="140"/>
      <c r="W76" s="16"/>
      <c r="X76" s="44"/>
      <c r="Y76" s="45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26"/>
      <c r="AN76" s="39"/>
      <c r="AO76" s="40"/>
      <c r="AP76" s="54"/>
      <c r="AQ76" s="27"/>
      <c r="AR76" s="48"/>
      <c r="AS76" s="177">
        <f>ROUND(L78*(1+AQ19),0)</f>
        <v>1260</v>
      </c>
      <c r="AT76" s="29"/>
    </row>
    <row r="77" spans="1:46" s="147" customFormat="1" ht="17.100000000000001" customHeight="1" x14ac:dyDescent="0.15">
      <c r="A77" s="7">
        <v>16</v>
      </c>
      <c r="B77" s="8">
        <v>9071</v>
      </c>
      <c r="C77" s="9" t="s">
        <v>808</v>
      </c>
      <c r="D77" s="226"/>
      <c r="E77" s="227"/>
      <c r="F77" s="227"/>
      <c r="G77" s="227"/>
      <c r="H77" s="227"/>
      <c r="I77" s="227"/>
      <c r="J77" s="227"/>
      <c r="K77" s="227"/>
      <c r="L77" s="227"/>
      <c r="M77" s="227"/>
      <c r="N77" s="227"/>
      <c r="O77" s="118"/>
      <c r="P77" s="19"/>
      <c r="Q77" s="20"/>
      <c r="R77" s="20"/>
      <c r="S77" s="20"/>
      <c r="T77" s="31"/>
      <c r="U77" s="31"/>
      <c r="V77" s="117"/>
      <c r="W77" s="117"/>
      <c r="X77" s="117"/>
      <c r="Y77" s="122"/>
      <c r="Z77" s="43" t="s">
        <v>1500</v>
      </c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2" t="s">
        <v>1501</v>
      </c>
      <c r="AN77" s="222">
        <v>1</v>
      </c>
      <c r="AO77" s="223"/>
      <c r="AP77" s="36"/>
      <c r="AQ77" s="37"/>
      <c r="AR77" s="38"/>
      <c r="AS77" s="177">
        <f>ROUND(ROUND(L78*AN77,0)*(1+AQ19),0)</f>
        <v>1260</v>
      </c>
      <c r="AT77" s="29"/>
    </row>
    <row r="78" spans="1:46" s="147" customFormat="1" ht="17.100000000000001" customHeight="1" x14ac:dyDescent="0.15">
      <c r="A78" s="7">
        <v>16</v>
      </c>
      <c r="B78" s="8">
        <v>9072</v>
      </c>
      <c r="C78" s="9" t="s">
        <v>51</v>
      </c>
      <c r="D78" s="55"/>
      <c r="E78" s="56"/>
      <c r="F78" s="56"/>
      <c r="G78" s="151"/>
      <c r="L78" s="221">
        <f>$L$9*24</f>
        <v>840</v>
      </c>
      <c r="M78" s="221"/>
      <c r="N78" s="14" t="s">
        <v>62</v>
      </c>
      <c r="O78" s="18"/>
      <c r="P78" s="115" t="s">
        <v>205</v>
      </c>
      <c r="Q78" s="91"/>
      <c r="R78" s="91"/>
      <c r="S78" s="91"/>
      <c r="T78" s="91"/>
      <c r="U78" s="91"/>
      <c r="V78" s="33"/>
      <c r="W78" s="24" t="s">
        <v>1501</v>
      </c>
      <c r="X78" s="219">
        <v>0.7</v>
      </c>
      <c r="Y78" s="220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26"/>
      <c r="AN78" s="39"/>
      <c r="AO78" s="40"/>
      <c r="AP78" s="155"/>
      <c r="AQ78" s="116"/>
      <c r="AR78" s="118"/>
      <c r="AS78" s="177">
        <f>ROUND(ROUND(L78*X78,0)*(1+AQ19),0)</f>
        <v>882</v>
      </c>
      <c r="AT78" s="29"/>
    </row>
    <row r="79" spans="1:46" s="147" customFormat="1" ht="17.100000000000001" customHeight="1" x14ac:dyDescent="0.15">
      <c r="A79" s="7">
        <v>16</v>
      </c>
      <c r="B79" s="8">
        <v>9074</v>
      </c>
      <c r="C79" s="9" t="s">
        <v>1415</v>
      </c>
      <c r="D79" s="224" t="s">
        <v>1518</v>
      </c>
      <c r="E79" s="225"/>
      <c r="F79" s="225"/>
      <c r="G79" s="225"/>
      <c r="H79" s="225"/>
      <c r="I79" s="225"/>
      <c r="J79" s="225"/>
      <c r="K79" s="225"/>
      <c r="L79" s="225"/>
      <c r="M79" s="225"/>
      <c r="N79" s="225"/>
      <c r="O79" s="15"/>
      <c r="P79" s="16"/>
      <c r="Q79" s="16"/>
      <c r="R79" s="16"/>
      <c r="S79" s="16"/>
      <c r="T79" s="28"/>
      <c r="U79" s="28"/>
      <c r="V79" s="140"/>
      <c r="W79" s="16"/>
      <c r="X79" s="44"/>
      <c r="Y79" s="45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26"/>
      <c r="AN79" s="39"/>
      <c r="AO79" s="40"/>
      <c r="AP79" s="155"/>
      <c r="AQ79" s="116"/>
      <c r="AR79" s="118"/>
      <c r="AS79" s="177">
        <f>ROUND(L81*(1+AQ19),0)</f>
        <v>1313</v>
      </c>
      <c r="AT79" s="29"/>
    </row>
    <row r="80" spans="1:46" s="147" customFormat="1" ht="17.100000000000001" customHeight="1" x14ac:dyDescent="0.15">
      <c r="A80" s="7">
        <v>16</v>
      </c>
      <c r="B80" s="8">
        <v>9075</v>
      </c>
      <c r="C80" s="9" t="s">
        <v>1416</v>
      </c>
      <c r="D80" s="226"/>
      <c r="E80" s="227"/>
      <c r="F80" s="227"/>
      <c r="G80" s="227"/>
      <c r="H80" s="227"/>
      <c r="I80" s="227"/>
      <c r="J80" s="227"/>
      <c r="K80" s="227"/>
      <c r="L80" s="227"/>
      <c r="M80" s="227"/>
      <c r="N80" s="227"/>
      <c r="O80" s="118"/>
      <c r="P80" s="19"/>
      <c r="Q80" s="20"/>
      <c r="R80" s="20"/>
      <c r="S80" s="20"/>
      <c r="T80" s="31"/>
      <c r="U80" s="31"/>
      <c r="V80" s="117"/>
      <c r="W80" s="117"/>
      <c r="X80" s="117"/>
      <c r="Y80" s="122"/>
      <c r="Z80" s="43" t="s">
        <v>1500</v>
      </c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2" t="s">
        <v>1501</v>
      </c>
      <c r="AN80" s="222">
        <v>1</v>
      </c>
      <c r="AO80" s="223"/>
      <c r="AP80" s="155"/>
      <c r="AQ80" s="116"/>
      <c r="AR80" s="118"/>
      <c r="AS80" s="177">
        <f>ROUND(ROUND(L81*AN80,0)*(1+AQ19),0)</f>
        <v>1313</v>
      </c>
      <c r="AT80" s="29"/>
    </row>
    <row r="81" spans="1:46" s="147" customFormat="1" ht="17.100000000000001" customHeight="1" x14ac:dyDescent="0.15">
      <c r="A81" s="7">
        <v>16</v>
      </c>
      <c r="B81" s="8">
        <v>9076</v>
      </c>
      <c r="C81" s="9" t="s">
        <v>1417</v>
      </c>
      <c r="D81" s="57"/>
      <c r="E81" s="58"/>
      <c r="F81" s="58"/>
      <c r="G81" s="149"/>
      <c r="H81" s="117"/>
      <c r="I81" s="117"/>
      <c r="J81" s="117"/>
      <c r="K81" s="117"/>
      <c r="L81" s="221">
        <f>$L$9*25</f>
        <v>875</v>
      </c>
      <c r="M81" s="221"/>
      <c r="N81" s="20" t="s">
        <v>62</v>
      </c>
      <c r="O81" s="21"/>
      <c r="P81" s="114" t="s">
        <v>205</v>
      </c>
      <c r="Q81" s="108"/>
      <c r="R81" s="108"/>
      <c r="S81" s="108"/>
      <c r="T81" s="108"/>
      <c r="U81" s="108"/>
      <c r="V81" s="109"/>
      <c r="W81" s="26" t="s">
        <v>1501</v>
      </c>
      <c r="X81" s="228">
        <v>0.7</v>
      </c>
      <c r="Y81" s="229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26"/>
      <c r="AN81" s="39"/>
      <c r="AO81" s="40"/>
      <c r="AP81" s="155"/>
      <c r="AQ81" s="116"/>
      <c r="AR81" s="118"/>
      <c r="AS81" s="178">
        <f>ROUND(ROUND(L81*X81,0)*(1+AQ19),0)</f>
        <v>920</v>
      </c>
      <c r="AT81" s="29"/>
    </row>
    <row r="82" spans="1:46" s="147" customFormat="1" ht="17.100000000000001" customHeight="1" x14ac:dyDescent="0.15">
      <c r="A82" s="7">
        <v>16</v>
      </c>
      <c r="B82" s="8">
        <v>9078</v>
      </c>
      <c r="C82" s="9" t="s">
        <v>1444</v>
      </c>
      <c r="D82" s="215" t="s">
        <v>1447</v>
      </c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15"/>
      <c r="P82" s="16"/>
      <c r="Q82" s="16"/>
      <c r="R82" s="16"/>
      <c r="S82" s="16"/>
      <c r="T82" s="28"/>
      <c r="U82" s="28"/>
      <c r="V82" s="140"/>
      <c r="W82" s="16"/>
      <c r="X82" s="44"/>
      <c r="Y82" s="45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26"/>
      <c r="AN82" s="39"/>
      <c r="AO82" s="40"/>
      <c r="AP82" s="155"/>
      <c r="AQ82" s="116"/>
      <c r="AR82" s="118"/>
      <c r="AS82" s="177">
        <f>ROUND(L84*(1+AQ19),0)</f>
        <v>1365</v>
      </c>
      <c r="AT82" s="29"/>
    </row>
    <row r="83" spans="1:46" s="147" customFormat="1" ht="17.100000000000001" customHeight="1" x14ac:dyDescent="0.15">
      <c r="A83" s="7">
        <v>16</v>
      </c>
      <c r="B83" s="8">
        <v>9079</v>
      </c>
      <c r="C83" s="9" t="s">
        <v>1445</v>
      </c>
      <c r="D83" s="306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118"/>
      <c r="P83" s="19"/>
      <c r="Q83" s="20"/>
      <c r="R83" s="20"/>
      <c r="S83" s="20"/>
      <c r="T83" s="31"/>
      <c r="U83" s="31"/>
      <c r="V83" s="117"/>
      <c r="W83" s="117"/>
      <c r="X83" s="117"/>
      <c r="Y83" s="122"/>
      <c r="Z83" s="43" t="s">
        <v>1500</v>
      </c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2" t="s">
        <v>1501</v>
      </c>
      <c r="AN83" s="222">
        <v>1</v>
      </c>
      <c r="AO83" s="223"/>
      <c r="AP83" s="155"/>
      <c r="AQ83" s="116"/>
      <c r="AR83" s="118"/>
      <c r="AS83" s="177">
        <f>ROUND(ROUND(L84*AN83,0)*(1+AQ19),0)</f>
        <v>1365</v>
      </c>
      <c r="AT83" s="29"/>
    </row>
    <row r="84" spans="1:46" s="147" customFormat="1" ht="17.100000000000001" customHeight="1" x14ac:dyDescent="0.15">
      <c r="A84" s="7">
        <v>16</v>
      </c>
      <c r="B84" s="8">
        <v>9080</v>
      </c>
      <c r="C84" s="9" t="s">
        <v>1446</v>
      </c>
      <c r="D84" s="57"/>
      <c r="E84" s="58"/>
      <c r="F84" s="58"/>
      <c r="G84" s="149"/>
      <c r="H84" s="117"/>
      <c r="I84" s="117"/>
      <c r="J84" s="117"/>
      <c r="K84" s="117"/>
      <c r="L84" s="230">
        <f>$L$9*26</f>
        <v>910</v>
      </c>
      <c r="M84" s="230"/>
      <c r="N84" s="20" t="s">
        <v>62</v>
      </c>
      <c r="O84" s="21"/>
      <c r="P84" s="114" t="s">
        <v>205</v>
      </c>
      <c r="Q84" s="108"/>
      <c r="R84" s="108"/>
      <c r="S84" s="108"/>
      <c r="T84" s="108"/>
      <c r="U84" s="108"/>
      <c r="V84" s="109"/>
      <c r="W84" s="26" t="s">
        <v>1501</v>
      </c>
      <c r="X84" s="228">
        <v>0.7</v>
      </c>
      <c r="Y84" s="229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26"/>
      <c r="AN84" s="39"/>
      <c r="AO84" s="40"/>
      <c r="AP84" s="119"/>
      <c r="AQ84" s="117"/>
      <c r="AR84" s="122"/>
      <c r="AS84" s="178">
        <f>ROUND(ROUND(L84*X84,0)*(1+AQ19),0)</f>
        <v>956</v>
      </c>
      <c r="AT84" s="41"/>
    </row>
    <row r="85" spans="1:46" ht="17.100000000000001" customHeight="1" x14ac:dyDescent="0.15">
      <c r="A85" s="1"/>
      <c r="AP85" s="116"/>
      <c r="AQ85" s="116"/>
      <c r="AR85" s="116"/>
    </row>
    <row r="86" spans="1:46" ht="17.100000000000001" customHeight="1" x14ac:dyDescent="0.15">
      <c r="A86" s="1"/>
      <c r="AP86" s="116"/>
      <c r="AQ86" s="116"/>
      <c r="AR86" s="116"/>
    </row>
    <row r="87" spans="1:46" s="147" customFormat="1" ht="17.100000000000001" customHeight="1" x14ac:dyDescent="0.15">
      <c r="A87" s="25"/>
      <c r="B87" s="25"/>
      <c r="C87" s="14"/>
      <c r="D87" s="14"/>
      <c r="E87" s="14"/>
      <c r="F87" s="14"/>
      <c r="G87" s="14"/>
      <c r="H87" s="14"/>
      <c r="I87" s="32"/>
      <c r="J87" s="32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24"/>
      <c r="V87" s="24"/>
      <c r="W87" s="14"/>
      <c r="X87" s="27"/>
      <c r="Y87" s="30"/>
      <c r="Z87" s="14"/>
      <c r="AA87" s="14"/>
      <c r="AB87" s="14"/>
      <c r="AC87" s="27"/>
      <c r="AD87" s="30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116"/>
      <c r="AQ87" s="116"/>
      <c r="AR87" s="116"/>
      <c r="AS87" s="34"/>
      <c r="AT87" s="116"/>
    </row>
    <row r="88" spans="1:46" s="147" customFormat="1" ht="17.100000000000001" customHeight="1" x14ac:dyDescent="0.15">
      <c r="A88" s="25"/>
      <c r="B88" s="25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24"/>
      <c r="V88" s="24"/>
      <c r="W88" s="14"/>
      <c r="X88" s="24"/>
      <c r="Y88" s="30"/>
      <c r="Z88" s="14"/>
      <c r="AA88" s="14"/>
      <c r="AB88" s="14"/>
      <c r="AC88" s="27"/>
      <c r="AD88" s="30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116"/>
      <c r="AQ88" s="116"/>
      <c r="AR88" s="116"/>
      <c r="AS88" s="34"/>
      <c r="AT88" s="116"/>
    </row>
    <row r="89" spans="1:46" s="147" customFormat="1" ht="17.100000000000001" customHeight="1" x14ac:dyDescent="0.15">
      <c r="A89" s="25"/>
      <c r="B89" s="25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24"/>
      <c r="V89" s="24"/>
      <c r="W89" s="14"/>
      <c r="X89" s="24"/>
      <c r="Y89" s="30"/>
      <c r="Z89" s="14"/>
      <c r="AA89" s="14"/>
      <c r="AB89" s="14"/>
      <c r="AC89" s="13"/>
      <c r="AD89" s="13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16"/>
      <c r="AQ89" s="116"/>
      <c r="AR89" s="116"/>
      <c r="AS89" s="34"/>
      <c r="AT89" s="116"/>
    </row>
    <row r="90" spans="1:46" s="147" customFormat="1" ht="17.100000000000001" customHeight="1" x14ac:dyDescent="0.15">
      <c r="A90" s="25"/>
      <c r="B90" s="25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35"/>
      <c r="U90" s="150"/>
      <c r="V90" s="150"/>
      <c r="W90" s="116"/>
      <c r="X90" s="150"/>
      <c r="Y90" s="30"/>
      <c r="Z90" s="14"/>
      <c r="AA90" s="14"/>
      <c r="AB90" s="14"/>
      <c r="AC90" s="27"/>
      <c r="AD90" s="30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116"/>
      <c r="AQ90" s="116"/>
      <c r="AR90" s="116"/>
      <c r="AS90" s="34"/>
      <c r="AT90" s="116"/>
    </row>
    <row r="91" spans="1:46" s="147" customFormat="1" ht="17.100000000000001" customHeight="1" x14ac:dyDescent="0.15">
      <c r="A91" s="25"/>
      <c r="B91" s="25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24"/>
      <c r="U91" s="27"/>
      <c r="V91" s="30"/>
      <c r="W91" s="14"/>
      <c r="X91" s="24"/>
      <c r="Y91" s="30"/>
      <c r="Z91" s="14"/>
      <c r="AA91" s="14"/>
      <c r="AB91" s="14"/>
      <c r="AC91" s="27"/>
      <c r="AD91" s="30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116"/>
      <c r="AQ91" s="116"/>
      <c r="AR91" s="116"/>
      <c r="AS91" s="34"/>
      <c r="AT91" s="116"/>
    </row>
    <row r="92" spans="1:46" s="147" customFormat="1" ht="17.100000000000001" customHeight="1" x14ac:dyDescent="0.15">
      <c r="A92" s="25"/>
      <c r="B92" s="25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24"/>
      <c r="V92" s="30"/>
      <c r="W92" s="14"/>
      <c r="X92" s="24"/>
      <c r="Y92" s="30"/>
      <c r="Z92" s="14"/>
      <c r="AA92" s="14"/>
      <c r="AB92" s="14"/>
      <c r="AC92" s="13"/>
      <c r="AD92" s="13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16"/>
      <c r="AQ92" s="116"/>
      <c r="AR92" s="116"/>
      <c r="AS92" s="34"/>
      <c r="AT92" s="116"/>
    </row>
    <row r="93" spans="1:46" s="147" customFormat="1" ht="17.100000000000001" customHeight="1" x14ac:dyDescent="0.15">
      <c r="A93" s="25"/>
      <c r="B93" s="25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24"/>
      <c r="V93" s="30"/>
      <c r="W93" s="14"/>
      <c r="X93" s="27"/>
      <c r="Y93" s="30"/>
      <c r="Z93" s="14"/>
      <c r="AA93" s="14"/>
      <c r="AB93" s="14"/>
      <c r="AC93" s="27"/>
      <c r="AD93" s="30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116"/>
      <c r="AQ93" s="116"/>
      <c r="AR93" s="116"/>
      <c r="AS93" s="34"/>
      <c r="AT93" s="116"/>
    </row>
    <row r="94" spans="1:46" ht="17.100000000000001" customHeight="1" x14ac:dyDescent="0.15">
      <c r="AP94" s="153"/>
      <c r="AQ94" s="153"/>
      <c r="AR94" s="153"/>
    </row>
    <row r="95" spans="1:46" ht="17.100000000000001" customHeight="1" x14ac:dyDescent="0.15">
      <c r="AP95" s="33"/>
      <c r="AQ95" s="33"/>
      <c r="AR95" s="33"/>
    </row>
    <row r="96" spans="1:46" ht="17.100000000000001" customHeight="1" x14ac:dyDescent="0.15">
      <c r="AP96" s="33"/>
      <c r="AQ96" s="33"/>
      <c r="AR96" s="33"/>
    </row>
    <row r="97" spans="42:44" ht="17.100000000000001" customHeight="1" x14ac:dyDescent="0.15">
      <c r="AP97" s="14"/>
      <c r="AQ97" s="14"/>
      <c r="AR97" s="14"/>
    </row>
    <row r="98" spans="42:44" ht="17.100000000000001" customHeight="1" x14ac:dyDescent="0.15">
      <c r="AP98" s="33"/>
      <c r="AQ98" s="33"/>
      <c r="AR98" s="33"/>
    </row>
    <row r="99" spans="42:44" ht="17.100000000000001" customHeight="1" x14ac:dyDescent="0.15">
      <c r="AP99" s="33"/>
      <c r="AQ99" s="33"/>
      <c r="AR99" s="33"/>
    </row>
    <row r="100" spans="42:44" ht="17.100000000000001" customHeight="1" x14ac:dyDescent="0.15">
      <c r="AP100" s="14"/>
      <c r="AQ100" s="14"/>
      <c r="AR100" s="14"/>
    </row>
    <row r="101" spans="42:44" ht="17.100000000000001" customHeight="1" x14ac:dyDescent="0.15">
      <c r="AP101" s="33"/>
      <c r="AQ101" s="33"/>
      <c r="AR101" s="33"/>
    </row>
  </sheetData>
  <mergeCells count="108">
    <mergeCell ref="X51:Y51"/>
    <mergeCell ref="AN59:AO59"/>
    <mergeCell ref="AN62:AO62"/>
    <mergeCell ref="AN53:AO53"/>
    <mergeCell ref="AP16:AR18"/>
    <mergeCell ref="AQ22:AR22"/>
    <mergeCell ref="AN17:AO17"/>
    <mergeCell ref="L18:M18"/>
    <mergeCell ref="X18:Y18"/>
    <mergeCell ref="AN47:AO47"/>
    <mergeCell ref="D16:N17"/>
    <mergeCell ref="X36:Y36"/>
    <mergeCell ref="AN32:AO32"/>
    <mergeCell ref="D34:N35"/>
    <mergeCell ref="D28:N29"/>
    <mergeCell ref="AN35:AO35"/>
    <mergeCell ref="X33:Y33"/>
    <mergeCell ref="L36:M36"/>
    <mergeCell ref="L33:M33"/>
    <mergeCell ref="D31:N32"/>
    <mergeCell ref="D43:N44"/>
    <mergeCell ref="D46:N47"/>
    <mergeCell ref="AQ25:AR25"/>
    <mergeCell ref="AN26:AO26"/>
    <mergeCell ref="AQ19:AR19"/>
    <mergeCell ref="L21:M21"/>
    <mergeCell ref="X21:Y21"/>
    <mergeCell ref="D25:N26"/>
    <mergeCell ref="AN20:AO20"/>
    <mergeCell ref="AN8:AO8"/>
    <mergeCell ref="L9:M9"/>
    <mergeCell ref="X9:Y9"/>
    <mergeCell ref="L12:M12"/>
    <mergeCell ref="X12:Y12"/>
    <mergeCell ref="D10:N11"/>
    <mergeCell ref="AN11:AO11"/>
    <mergeCell ref="D7:N8"/>
    <mergeCell ref="X24:Y24"/>
    <mergeCell ref="D22:N23"/>
    <mergeCell ref="L24:M24"/>
    <mergeCell ref="AN23:AO23"/>
    <mergeCell ref="L27:M27"/>
    <mergeCell ref="X27:Y27"/>
    <mergeCell ref="D13:N14"/>
    <mergeCell ref="AN14:AO14"/>
    <mergeCell ref="AN29:AO29"/>
    <mergeCell ref="L30:M30"/>
    <mergeCell ref="X30:Y30"/>
    <mergeCell ref="L15:M15"/>
    <mergeCell ref="X15:Y15"/>
    <mergeCell ref="D19:N20"/>
    <mergeCell ref="L39:M39"/>
    <mergeCell ref="X39:Y39"/>
    <mergeCell ref="AN41:AO41"/>
    <mergeCell ref="D37:N38"/>
    <mergeCell ref="AN38:AO38"/>
    <mergeCell ref="D55:N56"/>
    <mergeCell ref="L57:M57"/>
    <mergeCell ref="D52:N53"/>
    <mergeCell ref="AN68:AO68"/>
    <mergeCell ref="D64:N65"/>
    <mergeCell ref="X48:Y48"/>
    <mergeCell ref="D40:N41"/>
    <mergeCell ref="L48:M48"/>
    <mergeCell ref="X42:Y42"/>
    <mergeCell ref="X45:Y45"/>
    <mergeCell ref="AN44:AO44"/>
    <mergeCell ref="L66:M66"/>
    <mergeCell ref="L42:M42"/>
    <mergeCell ref="D49:N50"/>
    <mergeCell ref="L51:M51"/>
    <mergeCell ref="L63:M63"/>
    <mergeCell ref="L60:M60"/>
    <mergeCell ref="L45:M45"/>
    <mergeCell ref="AN50:AO50"/>
    <mergeCell ref="L72:M72"/>
    <mergeCell ref="D58:N59"/>
    <mergeCell ref="X72:Y72"/>
    <mergeCell ref="X63:Y63"/>
    <mergeCell ref="AN65:AO65"/>
    <mergeCell ref="L54:M54"/>
    <mergeCell ref="X60:Y60"/>
    <mergeCell ref="L69:M69"/>
    <mergeCell ref="X69:Y69"/>
    <mergeCell ref="D67:N68"/>
    <mergeCell ref="D70:N71"/>
    <mergeCell ref="AN71:AO71"/>
    <mergeCell ref="X57:Y57"/>
    <mergeCell ref="AN56:AO56"/>
    <mergeCell ref="X66:Y66"/>
    <mergeCell ref="D61:N62"/>
    <mergeCell ref="X54:Y54"/>
    <mergeCell ref="D79:N80"/>
    <mergeCell ref="L78:M78"/>
    <mergeCell ref="D73:N74"/>
    <mergeCell ref="L75:M75"/>
    <mergeCell ref="X78:Y78"/>
    <mergeCell ref="D82:N83"/>
    <mergeCell ref="AN83:AO83"/>
    <mergeCell ref="L84:M84"/>
    <mergeCell ref="X84:Y84"/>
    <mergeCell ref="L81:M81"/>
    <mergeCell ref="X81:Y81"/>
    <mergeCell ref="AN80:AO80"/>
    <mergeCell ref="D76:N77"/>
    <mergeCell ref="AN77:AO77"/>
    <mergeCell ref="AN74:AO74"/>
    <mergeCell ref="X75:Y75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orientation="portrait" r:id="rId1"/>
  <headerFooter alignWithMargins="0">
    <oddHeader>&amp;L&amp;12新潟市地域生活支援事業&amp;R&amp;16R６．４．１～版</oddHeader>
  </headerFooter>
  <rowBreaks count="1" manualBreakCount="1">
    <brk id="86" max="4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10"/>
  <sheetViews>
    <sheetView view="pageBreakPreview" zoomScale="85" zoomScaleNormal="100" zoomScaleSheetLayoutView="85" workbookViewId="0">
      <selection activeCell="AV2" sqref="AV2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5.625" style="10" customWidth="1"/>
    <col min="4" max="4" width="56.875" style="141" customWidth="1"/>
    <col min="5" max="10" width="2.375" style="141" customWidth="1"/>
    <col min="11" max="15" width="2.375" style="10" customWidth="1"/>
    <col min="16" max="21" width="2.375" style="141" customWidth="1"/>
    <col min="22" max="23" width="8.625" style="141" customWidth="1"/>
    <col min="24" max="24" width="2.75" style="141" customWidth="1"/>
    <col min="25" max="16384" width="9" style="141"/>
  </cols>
  <sheetData>
    <row r="1" spans="1:24" ht="17.100000000000001" customHeight="1" x14ac:dyDescent="0.15">
      <c r="A1" s="1"/>
    </row>
    <row r="2" spans="1:24" s="147" customFormat="1" ht="17.100000000000001" customHeight="1" x14ac:dyDescent="0.15">
      <c r="A2" s="99"/>
      <c r="C2" s="65"/>
      <c r="K2" s="65"/>
      <c r="L2" s="65"/>
      <c r="M2" s="65"/>
      <c r="N2" s="65"/>
      <c r="O2" s="65"/>
    </row>
    <row r="3" spans="1:24" s="147" customFormat="1" ht="17.100000000000001" customHeight="1" x14ac:dyDescent="0.15">
      <c r="A3" s="99"/>
      <c r="C3" s="65"/>
      <c r="K3" s="65"/>
      <c r="L3" s="65"/>
      <c r="M3" s="65"/>
      <c r="N3" s="65"/>
      <c r="O3" s="65"/>
    </row>
    <row r="4" spans="1:24" ht="17.100000000000001" customHeight="1" x14ac:dyDescent="0.15">
      <c r="A4" s="1"/>
      <c r="B4" s="1" t="s">
        <v>65</v>
      </c>
    </row>
    <row r="5" spans="1:24" s="147" customFormat="1" ht="17.100000000000001" customHeight="1" x14ac:dyDescent="0.15">
      <c r="A5" s="2" t="s">
        <v>1487</v>
      </c>
      <c r="B5" s="143"/>
      <c r="C5" s="311" t="s">
        <v>55</v>
      </c>
      <c r="D5" s="313" t="s">
        <v>1488</v>
      </c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314"/>
      <c r="V5" s="3" t="s">
        <v>56</v>
      </c>
      <c r="W5" s="3" t="s">
        <v>57</v>
      </c>
      <c r="X5" s="116"/>
    </row>
    <row r="6" spans="1:24" s="147" customFormat="1" ht="17.100000000000001" customHeight="1" x14ac:dyDescent="0.15">
      <c r="A6" s="4" t="s">
        <v>58</v>
      </c>
      <c r="B6" s="5" t="s">
        <v>59</v>
      </c>
      <c r="C6" s="312"/>
      <c r="D6" s="315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7"/>
      <c r="V6" s="6" t="s">
        <v>60</v>
      </c>
      <c r="W6" s="6" t="s">
        <v>61</v>
      </c>
      <c r="X6" s="116"/>
    </row>
    <row r="7" spans="1:24" ht="17.100000000000001" customHeight="1" x14ac:dyDescent="0.15">
      <c r="A7" s="7">
        <v>16</v>
      </c>
      <c r="B7" s="8">
        <v>6015</v>
      </c>
      <c r="C7" s="9" t="s">
        <v>72</v>
      </c>
      <c r="D7" s="171" t="s">
        <v>68</v>
      </c>
      <c r="E7" s="121"/>
      <c r="F7" s="121"/>
      <c r="G7" s="121"/>
      <c r="H7" s="121"/>
      <c r="I7" s="121"/>
      <c r="J7" s="17"/>
      <c r="K7" s="17"/>
      <c r="L7" s="17"/>
      <c r="M7" s="17"/>
      <c r="N7" s="17"/>
      <c r="O7" s="17"/>
      <c r="P7" s="310"/>
      <c r="Q7" s="310"/>
      <c r="R7" s="172" t="s">
        <v>66</v>
      </c>
      <c r="S7" s="172"/>
      <c r="T7" s="17"/>
      <c r="U7" s="17"/>
      <c r="V7" s="23"/>
      <c r="W7" s="41" t="s">
        <v>565</v>
      </c>
    </row>
    <row r="8" spans="1:24" ht="17.100000000000001" customHeight="1" x14ac:dyDescent="0.15">
      <c r="A8" s="7">
        <v>16</v>
      </c>
      <c r="B8" s="8">
        <v>6020</v>
      </c>
      <c r="C8" s="9" t="s">
        <v>73</v>
      </c>
      <c r="D8" s="171" t="s">
        <v>69</v>
      </c>
      <c r="E8" s="121"/>
      <c r="F8" s="121"/>
      <c r="G8" s="121"/>
      <c r="H8" s="121"/>
      <c r="I8" s="121"/>
      <c r="J8" s="17"/>
      <c r="K8" s="17"/>
      <c r="L8" s="17"/>
      <c r="M8" s="17"/>
      <c r="N8" s="17"/>
      <c r="O8" s="17"/>
      <c r="P8" s="309">
        <v>200</v>
      </c>
      <c r="Q8" s="309"/>
      <c r="R8" s="172" t="s">
        <v>66</v>
      </c>
      <c r="S8" s="172"/>
      <c r="T8" s="17"/>
      <c r="U8" s="17"/>
      <c r="V8" s="23">
        <f>P8</f>
        <v>200</v>
      </c>
      <c r="W8" s="41" t="s">
        <v>67</v>
      </c>
    </row>
    <row r="9" spans="1:24" ht="17.100000000000001" customHeight="1" x14ac:dyDescent="0.15">
      <c r="A9" s="7">
        <v>16</v>
      </c>
      <c r="B9" s="8">
        <v>6025</v>
      </c>
      <c r="C9" s="9" t="s">
        <v>74</v>
      </c>
      <c r="D9" s="171" t="s">
        <v>70</v>
      </c>
      <c r="E9" s="173"/>
      <c r="F9" s="173"/>
      <c r="G9" s="173"/>
      <c r="H9" s="173"/>
      <c r="I9" s="173"/>
      <c r="J9" s="17"/>
      <c r="K9" s="17"/>
      <c r="L9" s="17"/>
      <c r="M9" s="17"/>
      <c r="N9" s="17"/>
      <c r="O9" s="17"/>
      <c r="P9" s="309">
        <v>100</v>
      </c>
      <c r="Q9" s="309"/>
      <c r="R9" s="172" t="s">
        <v>66</v>
      </c>
      <c r="S9" s="172"/>
      <c r="T9" s="17"/>
      <c r="U9" s="174"/>
      <c r="V9" s="23">
        <f t="shared" ref="V9:V10" si="0">P9</f>
        <v>100</v>
      </c>
      <c r="W9" s="41" t="s">
        <v>71</v>
      </c>
    </row>
    <row r="10" spans="1:24" ht="17.100000000000001" customHeight="1" x14ac:dyDescent="0.15">
      <c r="A10" s="7">
        <v>16</v>
      </c>
      <c r="B10" s="7">
        <v>6030</v>
      </c>
      <c r="C10" s="9" t="s">
        <v>1419</v>
      </c>
      <c r="D10" s="175" t="s">
        <v>1489</v>
      </c>
      <c r="E10" s="173"/>
      <c r="F10" s="173"/>
      <c r="G10" s="173"/>
      <c r="H10" s="173"/>
      <c r="I10" s="173"/>
      <c r="J10" s="17"/>
      <c r="K10" s="17"/>
      <c r="L10" s="17"/>
      <c r="M10" s="17"/>
      <c r="N10" s="17"/>
      <c r="O10" s="17"/>
      <c r="P10" s="309">
        <v>100</v>
      </c>
      <c r="Q10" s="309"/>
      <c r="R10" s="172" t="s">
        <v>66</v>
      </c>
      <c r="S10" s="172"/>
      <c r="T10" s="17"/>
      <c r="U10" s="174"/>
      <c r="V10" s="23">
        <f t="shared" si="0"/>
        <v>100</v>
      </c>
      <c r="W10" s="176" t="s">
        <v>1420</v>
      </c>
    </row>
  </sheetData>
  <mergeCells count="6">
    <mergeCell ref="P10:Q10"/>
    <mergeCell ref="P7:Q7"/>
    <mergeCell ref="P8:Q8"/>
    <mergeCell ref="P9:Q9"/>
    <mergeCell ref="C5:C6"/>
    <mergeCell ref="D5:U6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orientation="portrait" r:id="rId1"/>
  <headerFooter alignWithMargins="0">
    <oddHeader>&amp;L&amp;12新潟市地域生活支援事業&amp;R&amp;16R６．４．１～版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U62"/>
  <sheetViews>
    <sheetView view="pageBreakPreview" zoomScale="85" zoomScaleNormal="100" zoomScaleSheetLayoutView="85" workbookViewId="0">
      <selection activeCell="AV2" sqref="AV2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5.625" style="10" customWidth="1"/>
    <col min="4" max="10" width="2.375" style="141" customWidth="1"/>
    <col min="11" max="12" width="2.375" style="10" customWidth="1"/>
    <col min="13" max="13" width="3.25" style="10" customWidth="1"/>
    <col min="14" max="16" width="2.375" style="10" customWidth="1"/>
    <col min="17" max="20" width="2.375" style="141" customWidth="1"/>
    <col min="21" max="22" width="2.375" style="142" customWidth="1"/>
    <col min="23" max="23" width="2.375" style="141" customWidth="1"/>
    <col min="24" max="25" width="2.375" style="142" customWidth="1"/>
    <col min="26" max="44" width="2.375" style="141" customWidth="1"/>
    <col min="45" max="46" width="8.625" style="141" customWidth="1"/>
    <col min="47" max="47" width="2.75" style="141" customWidth="1"/>
    <col min="48" max="16384" width="9" style="141"/>
  </cols>
  <sheetData>
    <row r="1" spans="1:47" ht="17.100000000000001" customHeight="1" x14ac:dyDescent="0.15">
      <c r="A1" s="1"/>
    </row>
    <row r="2" spans="1:47" ht="17.100000000000001" customHeight="1" x14ac:dyDescent="0.15">
      <c r="A2" s="1"/>
    </row>
    <row r="3" spans="1:47" ht="17.100000000000001" customHeight="1" x14ac:dyDescent="0.15">
      <c r="A3" s="1"/>
    </row>
    <row r="4" spans="1:47" ht="17.100000000000001" customHeight="1" x14ac:dyDescent="0.15">
      <c r="A4" s="1"/>
      <c r="B4" s="1" t="s">
        <v>909</v>
      </c>
    </row>
    <row r="5" spans="1:47" s="147" customFormat="1" ht="17.100000000000001" customHeight="1" x14ac:dyDescent="0.15">
      <c r="A5" s="2" t="s">
        <v>63</v>
      </c>
      <c r="B5" s="143"/>
      <c r="C5" s="11" t="s">
        <v>55</v>
      </c>
      <c r="D5" s="144"/>
      <c r="E5" s="140"/>
      <c r="F5" s="140"/>
      <c r="G5" s="140"/>
      <c r="H5" s="140"/>
      <c r="I5" s="140"/>
      <c r="J5" s="140"/>
      <c r="K5" s="16"/>
      <c r="L5" s="16"/>
      <c r="M5" s="16"/>
      <c r="N5" s="16"/>
      <c r="O5" s="16"/>
      <c r="P5" s="16"/>
      <c r="Q5" s="146"/>
      <c r="R5" s="146"/>
      <c r="S5" s="146"/>
      <c r="T5" s="68"/>
      <c r="U5" s="146"/>
      <c r="V5" s="146"/>
      <c r="W5" s="146"/>
      <c r="X5" s="146" t="s">
        <v>64</v>
      </c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0"/>
      <c r="AL5" s="140"/>
      <c r="AM5" s="140"/>
      <c r="AN5" s="140"/>
      <c r="AO5" s="140"/>
      <c r="AP5" s="140"/>
      <c r="AQ5" s="140"/>
      <c r="AR5" s="140"/>
      <c r="AS5" s="3" t="s">
        <v>56</v>
      </c>
      <c r="AT5" s="3" t="s">
        <v>57</v>
      </c>
      <c r="AU5" s="116"/>
    </row>
    <row r="6" spans="1:47" s="147" customFormat="1" ht="17.100000000000001" customHeight="1" x14ac:dyDescent="0.15">
      <c r="A6" s="4" t="s">
        <v>58</v>
      </c>
      <c r="B6" s="5" t="s">
        <v>59</v>
      </c>
      <c r="C6" s="21"/>
      <c r="D6" s="119"/>
      <c r="E6" s="117"/>
      <c r="F6" s="117"/>
      <c r="G6" s="117"/>
      <c r="H6" s="117"/>
      <c r="I6" s="117"/>
      <c r="J6" s="117"/>
      <c r="K6" s="20"/>
      <c r="L6" s="20"/>
      <c r="M6" s="20"/>
      <c r="N6" s="20"/>
      <c r="O6" s="20"/>
      <c r="P6" s="20"/>
      <c r="Q6" s="117"/>
      <c r="R6" s="117"/>
      <c r="S6" s="117"/>
      <c r="T6" s="117"/>
      <c r="U6" s="148"/>
      <c r="V6" s="148"/>
      <c r="W6" s="117"/>
      <c r="X6" s="148"/>
      <c r="Y6" s="148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6" t="s">
        <v>60</v>
      </c>
      <c r="AT6" s="6" t="s">
        <v>61</v>
      </c>
      <c r="AU6" s="116"/>
    </row>
    <row r="7" spans="1:47" s="147" customFormat="1" ht="17.100000000000001" customHeight="1" x14ac:dyDescent="0.15">
      <c r="A7" s="7">
        <v>16</v>
      </c>
      <c r="B7" s="8">
        <v>3251</v>
      </c>
      <c r="C7" s="9" t="s">
        <v>1853</v>
      </c>
      <c r="D7" s="224" t="s">
        <v>552</v>
      </c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15"/>
      <c r="P7" s="16"/>
      <c r="Q7" s="16"/>
      <c r="R7" s="16"/>
      <c r="S7" s="16"/>
      <c r="T7" s="28"/>
      <c r="U7" s="28"/>
      <c r="V7" s="140"/>
      <c r="W7" s="16"/>
      <c r="X7" s="44"/>
      <c r="Y7" s="45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26"/>
      <c r="AN7" s="39"/>
      <c r="AO7" s="40"/>
      <c r="AP7" s="53"/>
      <c r="AQ7" s="46"/>
      <c r="AR7" s="52"/>
      <c r="AS7" s="177">
        <f>ROUND(L9*(1+AQ13),0)</f>
        <v>384</v>
      </c>
      <c r="AT7" s="49" t="s">
        <v>1482</v>
      </c>
    </row>
    <row r="8" spans="1:47" s="147" customFormat="1" ht="17.100000000000001" customHeight="1" x14ac:dyDescent="0.15">
      <c r="A8" s="7">
        <v>16</v>
      </c>
      <c r="B8" s="8">
        <v>3252</v>
      </c>
      <c r="C8" s="9" t="s">
        <v>131</v>
      </c>
      <c r="D8" s="232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125"/>
      <c r="P8" s="19"/>
      <c r="Q8" s="20"/>
      <c r="R8" s="20"/>
      <c r="S8" s="20"/>
      <c r="T8" s="31"/>
      <c r="U8" s="31"/>
      <c r="V8" s="117"/>
      <c r="W8" s="117"/>
      <c r="X8" s="117"/>
      <c r="Y8" s="122"/>
      <c r="Z8" s="43" t="s">
        <v>1545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2" t="s">
        <v>1484</v>
      </c>
      <c r="AN8" s="222">
        <v>1</v>
      </c>
      <c r="AO8" s="223"/>
      <c r="AP8" s="54"/>
      <c r="AQ8" s="27"/>
      <c r="AR8" s="48"/>
      <c r="AS8" s="177">
        <f>ROUND(ROUND(L9*AN8,0)*(1+AQ13),0)</f>
        <v>384</v>
      </c>
      <c r="AT8" s="29"/>
    </row>
    <row r="9" spans="1:47" s="147" customFormat="1" ht="17.100000000000001" customHeight="1" x14ac:dyDescent="0.15">
      <c r="A9" s="7">
        <v>16</v>
      </c>
      <c r="B9" s="8">
        <v>3253</v>
      </c>
      <c r="C9" s="9" t="s">
        <v>1854</v>
      </c>
      <c r="D9" s="55"/>
      <c r="E9" s="56"/>
      <c r="F9" s="56"/>
      <c r="G9" s="126"/>
      <c r="H9" s="127"/>
      <c r="I9" s="127"/>
      <c r="J9" s="127"/>
      <c r="K9" s="127"/>
      <c r="L9" s="221">
        <f>'移動支援(伴う、単一日中)'!L10:M10</f>
        <v>256</v>
      </c>
      <c r="M9" s="221"/>
      <c r="N9" s="14" t="s">
        <v>62</v>
      </c>
      <c r="O9" s="18"/>
      <c r="P9" s="90" t="s">
        <v>205</v>
      </c>
      <c r="Q9" s="91"/>
      <c r="R9" s="91"/>
      <c r="S9" s="91"/>
      <c r="T9" s="91"/>
      <c r="U9" s="91"/>
      <c r="V9" s="33"/>
      <c r="W9" s="24" t="s">
        <v>1484</v>
      </c>
      <c r="X9" s="219">
        <v>0.7</v>
      </c>
      <c r="Y9" s="220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26"/>
      <c r="AN9" s="39"/>
      <c r="AO9" s="40"/>
      <c r="AP9" s="42"/>
      <c r="AQ9" s="37"/>
      <c r="AR9" s="38"/>
      <c r="AS9" s="177">
        <f>ROUND(ROUND(L9*X9,0)*(1+$AQ$13),0)</f>
        <v>269</v>
      </c>
      <c r="AT9" s="29"/>
    </row>
    <row r="10" spans="1:47" s="147" customFormat="1" ht="17.100000000000001" customHeight="1" x14ac:dyDescent="0.15">
      <c r="A10" s="7">
        <v>16</v>
      </c>
      <c r="B10" s="8">
        <v>3255</v>
      </c>
      <c r="C10" s="9" t="s">
        <v>1855</v>
      </c>
      <c r="D10" s="224" t="s">
        <v>553</v>
      </c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15"/>
      <c r="P10" s="16"/>
      <c r="Q10" s="16"/>
      <c r="R10" s="16"/>
      <c r="S10" s="16"/>
      <c r="T10" s="28"/>
      <c r="U10" s="28"/>
      <c r="V10" s="140"/>
      <c r="W10" s="16"/>
      <c r="X10" s="44"/>
      <c r="Y10" s="45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26"/>
      <c r="AN10" s="39"/>
      <c r="AO10" s="40"/>
      <c r="AP10" s="237" t="s">
        <v>521</v>
      </c>
      <c r="AQ10" s="238"/>
      <c r="AR10" s="239"/>
      <c r="AS10" s="177">
        <f>ROUND(L12*(1+AQ13),0)</f>
        <v>606</v>
      </c>
      <c r="AT10" s="29"/>
    </row>
    <row r="11" spans="1:47" s="147" customFormat="1" ht="17.100000000000001" customHeight="1" x14ac:dyDescent="0.15">
      <c r="A11" s="7">
        <v>16</v>
      </c>
      <c r="B11" s="8">
        <v>3256</v>
      </c>
      <c r="C11" s="9" t="s">
        <v>132</v>
      </c>
      <c r="D11" s="232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125"/>
      <c r="P11" s="19"/>
      <c r="Q11" s="20"/>
      <c r="R11" s="20"/>
      <c r="S11" s="20"/>
      <c r="T11" s="31"/>
      <c r="U11" s="31"/>
      <c r="V11" s="117"/>
      <c r="W11" s="117"/>
      <c r="X11" s="117"/>
      <c r="Y11" s="122"/>
      <c r="Z11" s="43" t="s">
        <v>1545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2" t="s">
        <v>1484</v>
      </c>
      <c r="AN11" s="222">
        <v>1</v>
      </c>
      <c r="AO11" s="223"/>
      <c r="AP11" s="237"/>
      <c r="AQ11" s="238"/>
      <c r="AR11" s="239"/>
      <c r="AS11" s="177">
        <f>ROUND(ROUND(L12*AN11,0)*(1+AQ13),0)</f>
        <v>606</v>
      </c>
      <c r="AT11" s="29"/>
    </row>
    <row r="12" spans="1:47" s="147" customFormat="1" ht="17.100000000000001" customHeight="1" x14ac:dyDescent="0.15">
      <c r="A12" s="7">
        <v>16</v>
      </c>
      <c r="B12" s="8">
        <v>3257</v>
      </c>
      <c r="C12" s="9" t="s">
        <v>1856</v>
      </c>
      <c r="D12" s="55"/>
      <c r="E12" s="56"/>
      <c r="F12" s="56"/>
      <c r="G12" s="126"/>
      <c r="H12" s="127"/>
      <c r="I12" s="127"/>
      <c r="J12" s="127"/>
      <c r="K12" s="127"/>
      <c r="L12" s="221">
        <f>'移動支援(伴う、単一日中)'!L13:M13</f>
        <v>404</v>
      </c>
      <c r="M12" s="221"/>
      <c r="N12" s="14" t="s">
        <v>62</v>
      </c>
      <c r="O12" s="18"/>
      <c r="P12" s="90" t="s">
        <v>205</v>
      </c>
      <c r="Q12" s="91"/>
      <c r="R12" s="91"/>
      <c r="S12" s="91"/>
      <c r="T12" s="91"/>
      <c r="U12" s="91"/>
      <c r="V12" s="33"/>
      <c r="W12" s="24" t="s">
        <v>1484</v>
      </c>
      <c r="X12" s="219">
        <v>0.7</v>
      </c>
      <c r="Y12" s="220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26"/>
      <c r="AN12" s="39"/>
      <c r="AO12" s="40"/>
      <c r="AP12" s="237"/>
      <c r="AQ12" s="238"/>
      <c r="AR12" s="239"/>
      <c r="AS12" s="177">
        <f>ROUND(ROUND(L12*X12,0)*(1+$AQ$13),0)</f>
        <v>425</v>
      </c>
      <c r="AT12" s="29"/>
    </row>
    <row r="13" spans="1:47" s="147" customFormat="1" ht="17.100000000000001" customHeight="1" x14ac:dyDescent="0.15">
      <c r="A13" s="7">
        <v>16</v>
      </c>
      <c r="B13" s="8">
        <v>3259</v>
      </c>
      <c r="C13" s="9" t="s">
        <v>1857</v>
      </c>
      <c r="D13" s="224" t="s">
        <v>554</v>
      </c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15"/>
      <c r="P13" s="16"/>
      <c r="Q13" s="16"/>
      <c r="R13" s="16"/>
      <c r="S13" s="16"/>
      <c r="T13" s="28"/>
      <c r="U13" s="28"/>
      <c r="V13" s="140"/>
      <c r="W13" s="16"/>
      <c r="X13" s="44"/>
      <c r="Y13" s="45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26"/>
      <c r="AN13" s="39"/>
      <c r="AO13" s="40"/>
      <c r="AP13" s="36" t="s">
        <v>1484</v>
      </c>
      <c r="AQ13" s="219">
        <v>0.5</v>
      </c>
      <c r="AR13" s="220"/>
      <c r="AS13" s="177">
        <f>ROUND(L15*(1+AQ13),0)</f>
        <v>881</v>
      </c>
      <c r="AT13" s="29"/>
    </row>
    <row r="14" spans="1:47" s="147" customFormat="1" ht="17.100000000000001" customHeight="1" x14ac:dyDescent="0.15">
      <c r="A14" s="7">
        <v>16</v>
      </c>
      <c r="B14" s="8">
        <v>3260</v>
      </c>
      <c r="C14" s="9" t="s">
        <v>133</v>
      </c>
      <c r="D14" s="232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125"/>
      <c r="P14" s="19"/>
      <c r="Q14" s="20"/>
      <c r="R14" s="20"/>
      <c r="S14" s="20"/>
      <c r="T14" s="31"/>
      <c r="U14" s="31"/>
      <c r="V14" s="117"/>
      <c r="W14" s="117"/>
      <c r="X14" s="117"/>
      <c r="Y14" s="122"/>
      <c r="Z14" s="43" t="s">
        <v>1545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2" t="s">
        <v>1484</v>
      </c>
      <c r="AN14" s="222">
        <v>1</v>
      </c>
      <c r="AO14" s="223"/>
      <c r="AR14" s="66" t="s">
        <v>516</v>
      </c>
      <c r="AS14" s="177">
        <f>ROUND(ROUND(L15*AN14,0)*(1+AQ13),0)</f>
        <v>881</v>
      </c>
      <c r="AT14" s="29"/>
    </row>
    <row r="15" spans="1:47" s="147" customFormat="1" ht="17.100000000000001" customHeight="1" x14ac:dyDescent="0.15">
      <c r="A15" s="7">
        <v>16</v>
      </c>
      <c r="B15" s="8">
        <v>3261</v>
      </c>
      <c r="C15" s="9" t="s">
        <v>1858</v>
      </c>
      <c r="D15" s="55"/>
      <c r="E15" s="56"/>
      <c r="F15" s="56"/>
      <c r="G15" s="126"/>
      <c r="H15" s="127"/>
      <c r="I15" s="127"/>
      <c r="J15" s="127"/>
      <c r="K15" s="127"/>
      <c r="L15" s="221">
        <f>'移動支援(伴う、単一日中)'!L16:M16</f>
        <v>587</v>
      </c>
      <c r="M15" s="221"/>
      <c r="N15" s="14" t="s">
        <v>62</v>
      </c>
      <c r="O15" s="18"/>
      <c r="P15" s="90" t="s">
        <v>205</v>
      </c>
      <c r="Q15" s="91"/>
      <c r="R15" s="91"/>
      <c r="S15" s="91"/>
      <c r="T15" s="91"/>
      <c r="U15" s="91"/>
      <c r="V15" s="33"/>
      <c r="W15" s="24" t="s">
        <v>1484</v>
      </c>
      <c r="X15" s="219">
        <v>0.7</v>
      </c>
      <c r="Y15" s="220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26"/>
      <c r="AN15" s="39"/>
      <c r="AO15" s="40"/>
      <c r="AS15" s="177">
        <f>ROUND(ROUND(L15*X15,0)*(1+$AQ$13),0)</f>
        <v>617</v>
      </c>
      <c r="AT15" s="29"/>
    </row>
    <row r="16" spans="1:47" s="147" customFormat="1" ht="17.100000000000001" customHeight="1" x14ac:dyDescent="0.15">
      <c r="A16" s="7">
        <v>16</v>
      </c>
      <c r="B16" s="8">
        <v>3263</v>
      </c>
      <c r="C16" s="9" t="s">
        <v>1859</v>
      </c>
      <c r="D16" s="224" t="s">
        <v>555</v>
      </c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15"/>
      <c r="P16" s="16"/>
      <c r="Q16" s="16"/>
      <c r="R16" s="16"/>
      <c r="S16" s="16"/>
      <c r="T16" s="28"/>
      <c r="U16" s="28"/>
      <c r="V16" s="140"/>
      <c r="W16" s="16"/>
      <c r="X16" s="44"/>
      <c r="Y16" s="45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26"/>
      <c r="AN16" s="39"/>
      <c r="AO16" s="40"/>
      <c r="AR16" s="118"/>
      <c r="AS16" s="177">
        <f>ROUND(L18*(1+AQ13),0)</f>
        <v>1004</v>
      </c>
      <c r="AT16" s="29"/>
    </row>
    <row r="17" spans="1:46" s="147" customFormat="1" ht="17.100000000000001" customHeight="1" x14ac:dyDescent="0.15">
      <c r="A17" s="7">
        <v>16</v>
      </c>
      <c r="B17" s="8">
        <v>3264</v>
      </c>
      <c r="C17" s="9" t="s">
        <v>134</v>
      </c>
      <c r="D17" s="232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125"/>
      <c r="P17" s="19"/>
      <c r="Q17" s="20"/>
      <c r="R17" s="20"/>
      <c r="S17" s="20"/>
      <c r="T17" s="31"/>
      <c r="U17" s="31"/>
      <c r="V17" s="117"/>
      <c r="W17" s="117"/>
      <c r="X17" s="117"/>
      <c r="Y17" s="122"/>
      <c r="Z17" s="43" t="s">
        <v>1545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2" t="s">
        <v>1484</v>
      </c>
      <c r="AN17" s="222">
        <v>1</v>
      </c>
      <c r="AO17" s="223"/>
      <c r="AS17" s="177">
        <f>ROUND(ROUND(L18*AN17,0)*(1+AQ13),0)</f>
        <v>1004</v>
      </c>
      <c r="AT17" s="29"/>
    </row>
    <row r="18" spans="1:46" s="147" customFormat="1" ht="17.100000000000001" customHeight="1" x14ac:dyDescent="0.15">
      <c r="A18" s="7">
        <v>16</v>
      </c>
      <c r="B18" s="8">
        <v>3265</v>
      </c>
      <c r="C18" s="9" t="s">
        <v>1860</v>
      </c>
      <c r="D18" s="55"/>
      <c r="E18" s="56"/>
      <c r="F18" s="56"/>
      <c r="G18" s="126"/>
      <c r="H18" s="127"/>
      <c r="I18" s="127"/>
      <c r="J18" s="127"/>
      <c r="K18" s="127"/>
      <c r="L18" s="221">
        <f>'移動支援(伴う、単一日中)'!L19:M19</f>
        <v>669</v>
      </c>
      <c r="M18" s="221"/>
      <c r="N18" s="14" t="s">
        <v>62</v>
      </c>
      <c r="O18" s="18"/>
      <c r="P18" s="90" t="s">
        <v>205</v>
      </c>
      <c r="Q18" s="91"/>
      <c r="R18" s="91"/>
      <c r="S18" s="91"/>
      <c r="T18" s="91"/>
      <c r="U18" s="91"/>
      <c r="V18" s="33"/>
      <c r="W18" s="24" t="s">
        <v>1484</v>
      </c>
      <c r="X18" s="219">
        <v>0.7</v>
      </c>
      <c r="Y18" s="220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26"/>
      <c r="AN18" s="39"/>
      <c r="AO18" s="40"/>
      <c r="AP18" s="42"/>
      <c r="AQ18" s="37"/>
      <c r="AR18" s="38"/>
      <c r="AS18" s="177">
        <f>ROUND(ROUND(L18*X18,0)*(1+$AQ$13),0)</f>
        <v>702</v>
      </c>
      <c r="AT18" s="29"/>
    </row>
    <row r="19" spans="1:46" s="147" customFormat="1" ht="17.100000000000001" customHeight="1" x14ac:dyDescent="0.15">
      <c r="A19" s="7">
        <v>16</v>
      </c>
      <c r="B19" s="8">
        <v>3267</v>
      </c>
      <c r="C19" s="9" t="s">
        <v>1861</v>
      </c>
      <c r="D19" s="224" t="s">
        <v>894</v>
      </c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15"/>
      <c r="P19" s="16"/>
      <c r="Q19" s="16"/>
      <c r="R19" s="16"/>
      <c r="S19" s="16"/>
      <c r="T19" s="28"/>
      <c r="U19" s="28"/>
      <c r="V19" s="140"/>
      <c r="W19" s="16"/>
      <c r="X19" s="44"/>
      <c r="Y19" s="45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26"/>
      <c r="AN19" s="39"/>
      <c r="AO19" s="40"/>
      <c r="AP19" s="42"/>
      <c r="AQ19" s="37"/>
      <c r="AR19" s="38"/>
      <c r="AS19" s="177">
        <f>ROUND(L21*(1+AQ13),0)</f>
        <v>1131</v>
      </c>
      <c r="AT19" s="29"/>
    </row>
    <row r="20" spans="1:46" s="147" customFormat="1" ht="17.100000000000001" customHeight="1" x14ac:dyDescent="0.15">
      <c r="A20" s="7">
        <v>16</v>
      </c>
      <c r="B20" s="8">
        <v>3268</v>
      </c>
      <c r="C20" s="9" t="s">
        <v>135</v>
      </c>
      <c r="D20" s="232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125"/>
      <c r="P20" s="19"/>
      <c r="Q20" s="20"/>
      <c r="R20" s="20"/>
      <c r="S20" s="20"/>
      <c r="T20" s="31"/>
      <c r="U20" s="31"/>
      <c r="V20" s="117"/>
      <c r="W20" s="117"/>
      <c r="X20" s="117"/>
      <c r="Y20" s="122"/>
      <c r="Z20" s="43" t="s">
        <v>1545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2" t="s">
        <v>1484</v>
      </c>
      <c r="AN20" s="222">
        <v>1</v>
      </c>
      <c r="AO20" s="223"/>
      <c r="AP20" s="54"/>
      <c r="AQ20" s="27"/>
      <c r="AR20" s="48"/>
      <c r="AS20" s="177">
        <f>ROUND(ROUND(L21*AN20,0)*(1+AQ13),0)</f>
        <v>1131</v>
      </c>
      <c r="AT20" s="29"/>
    </row>
    <row r="21" spans="1:46" s="147" customFormat="1" ht="17.100000000000001" customHeight="1" x14ac:dyDescent="0.15">
      <c r="A21" s="7">
        <v>16</v>
      </c>
      <c r="B21" s="8">
        <v>3269</v>
      </c>
      <c r="C21" s="9" t="s">
        <v>1862</v>
      </c>
      <c r="D21" s="55"/>
      <c r="E21" s="56"/>
      <c r="F21" s="56"/>
      <c r="G21" s="126"/>
      <c r="H21" s="127"/>
      <c r="I21" s="127"/>
      <c r="J21" s="127"/>
      <c r="K21" s="127"/>
      <c r="L21" s="221">
        <f>'移動支援(伴う、単一日中)'!L22:M22</f>
        <v>754</v>
      </c>
      <c r="M21" s="221"/>
      <c r="N21" s="14" t="s">
        <v>62</v>
      </c>
      <c r="O21" s="18"/>
      <c r="P21" s="90" t="s">
        <v>205</v>
      </c>
      <c r="Q21" s="91"/>
      <c r="R21" s="91"/>
      <c r="S21" s="91"/>
      <c r="T21" s="91"/>
      <c r="U21" s="91"/>
      <c r="V21" s="33"/>
      <c r="W21" s="24" t="s">
        <v>1484</v>
      </c>
      <c r="X21" s="219">
        <v>0.7</v>
      </c>
      <c r="Y21" s="220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26"/>
      <c r="AN21" s="39"/>
      <c r="AO21" s="40"/>
      <c r="AP21" s="42"/>
      <c r="AQ21" s="37"/>
      <c r="AR21" s="38"/>
      <c r="AS21" s="177">
        <f>ROUND(ROUND(L21*X21,0)*(1+$AQ$13),0)</f>
        <v>792</v>
      </c>
      <c r="AT21" s="29"/>
    </row>
    <row r="22" spans="1:46" s="147" customFormat="1" ht="17.100000000000001" customHeight="1" x14ac:dyDescent="0.15">
      <c r="A22" s="7">
        <v>16</v>
      </c>
      <c r="B22" s="8">
        <v>3271</v>
      </c>
      <c r="C22" s="9" t="s">
        <v>1863</v>
      </c>
      <c r="D22" s="224" t="s">
        <v>895</v>
      </c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15"/>
      <c r="P22" s="16"/>
      <c r="Q22" s="16"/>
      <c r="R22" s="16"/>
      <c r="S22" s="16"/>
      <c r="T22" s="28"/>
      <c r="U22" s="28"/>
      <c r="V22" s="140"/>
      <c r="W22" s="16"/>
      <c r="X22" s="44"/>
      <c r="Y22" s="45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26"/>
      <c r="AN22" s="39"/>
      <c r="AO22" s="40"/>
      <c r="AP22" s="152"/>
      <c r="AQ22" s="153"/>
      <c r="AR22" s="154"/>
      <c r="AS22" s="177">
        <f>ROUND(L24*(1+AQ13),0)</f>
        <v>1256</v>
      </c>
      <c r="AT22" s="29"/>
    </row>
    <row r="23" spans="1:46" s="147" customFormat="1" ht="17.100000000000001" customHeight="1" x14ac:dyDescent="0.15">
      <c r="A23" s="7">
        <v>16</v>
      </c>
      <c r="B23" s="8">
        <v>3272</v>
      </c>
      <c r="C23" s="9" t="s">
        <v>136</v>
      </c>
      <c r="D23" s="232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125"/>
      <c r="P23" s="19"/>
      <c r="Q23" s="20"/>
      <c r="R23" s="20"/>
      <c r="S23" s="20"/>
      <c r="T23" s="31"/>
      <c r="U23" s="31"/>
      <c r="V23" s="117"/>
      <c r="W23" s="117"/>
      <c r="X23" s="117"/>
      <c r="Y23" s="122"/>
      <c r="Z23" s="43" t="s">
        <v>1545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2" t="s">
        <v>1484</v>
      </c>
      <c r="AN23" s="222">
        <v>1</v>
      </c>
      <c r="AO23" s="223"/>
      <c r="AP23" s="152"/>
      <c r="AQ23" s="153"/>
      <c r="AR23" s="154"/>
      <c r="AS23" s="177">
        <f>ROUND(ROUND(L24*AN23,0)*(1+AQ13),0)</f>
        <v>1256</v>
      </c>
      <c r="AT23" s="29"/>
    </row>
    <row r="24" spans="1:46" s="147" customFormat="1" ht="17.100000000000001" customHeight="1" x14ac:dyDescent="0.15">
      <c r="A24" s="7">
        <v>16</v>
      </c>
      <c r="B24" s="8">
        <v>3273</v>
      </c>
      <c r="C24" s="9" t="s">
        <v>1864</v>
      </c>
      <c r="D24" s="55"/>
      <c r="E24" s="56"/>
      <c r="F24" s="56"/>
      <c r="G24" s="126"/>
      <c r="H24" s="127"/>
      <c r="I24" s="127"/>
      <c r="J24" s="127"/>
      <c r="K24" s="127"/>
      <c r="L24" s="221">
        <f>'移動支援(伴う、単一日中)'!L25:M25</f>
        <v>837</v>
      </c>
      <c r="M24" s="221"/>
      <c r="N24" s="14" t="s">
        <v>62</v>
      </c>
      <c r="O24" s="18"/>
      <c r="P24" s="90" t="s">
        <v>205</v>
      </c>
      <c r="Q24" s="91"/>
      <c r="R24" s="91"/>
      <c r="S24" s="91"/>
      <c r="T24" s="91"/>
      <c r="U24" s="91"/>
      <c r="V24" s="33"/>
      <c r="W24" s="24" t="s">
        <v>1484</v>
      </c>
      <c r="X24" s="219">
        <v>0.7</v>
      </c>
      <c r="Y24" s="220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26"/>
      <c r="AN24" s="39"/>
      <c r="AO24" s="40"/>
      <c r="AP24" s="152"/>
      <c r="AQ24" s="153"/>
      <c r="AR24" s="154"/>
      <c r="AS24" s="177">
        <f>ROUND(ROUND(L24*X24,0)*(1+$AQ$13),0)</f>
        <v>879</v>
      </c>
      <c r="AT24" s="29"/>
    </row>
    <row r="25" spans="1:46" s="147" customFormat="1" ht="17.100000000000001" customHeight="1" x14ac:dyDescent="0.15">
      <c r="A25" s="7">
        <v>16</v>
      </c>
      <c r="B25" s="8">
        <v>3275</v>
      </c>
      <c r="C25" s="9" t="s">
        <v>1865</v>
      </c>
      <c r="D25" s="224" t="s">
        <v>896</v>
      </c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15"/>
      <c r="P25" s="16"/>
      <c r="Q25" s="16"/>
      <c r="R25" s="16"/>
      <c r="S25" s="16"/>
      <c r="T25" s="28"/>
      <c r="U25" s="28"/>
      <c r="V25" s="140"/>
      <c r="W25" s="16"/>
      <c r="X25" s="44"/>
      <c r="Y25" s="45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26"/>
      <c r="AN25" s="39"/>
      <c r="AO25" s="40"/>
      <c r="AP25" s="155"/>
      <c r="AQ25" s="116"/>
      <c r="AR25" s="118"/>
      <c r="AS25" s="177">
        <f>ROUND(L27*(1+AQ13),0)</f>
        <v>1382</v>
      </c>
      <c r="AT25" s="29"/>
    </row>
    <row r="26" spans="1:46" s="147" customFormat="1" ht="17.100000000000001" customHeight="1" x14ac:dyDescent="0.15">
      <c r="A26" s="7">
        <v>16</v>
      </c>
      <c r="B26" s="8">
        <v>3276</v>
      </c>
      <c r="C26" s="9" t="s">
        <v>137</v>
      </c>
      <c r="D26" s="232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125"/>
      <c r="P26" s="19"/>
      <c r="Q26" s="20"/>
      <c r="R26" s="20"/>
      <c r="S26" s="20"/>
      <c r="T26" s="31"/>
      <c r="U26" s="31"/>
      <c r="V26" s="117"/>
      <c r="W26" s="117"/>
      <c r="X26" s="117"/>
      <c r="Y26" s="122"/>
      <c r="Z26" s="43" t="s">
        <v>1545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2" t="s">
        <v>1484</v>
      </c>
      <c r="AN26" s="222">
        <v>1</v>
      </c>
      <c r="AO26" s="223"/>
      <c r="AP26" s="42"/>
      <c r="AQ26" s="37"/>
      <c r="AR26" s="38"/>
      <c r="AS26" s="177">
        <f>ROUND(ROUND(L27*AN26,0)*(1+AQ13),0)</f>
        <v>1382</v>
      </c>
      <c r="AT26" s="29"/>
    </row>
    <row r="27" spans="1:46" s="147" customFormat="1" ht="17.100000000000001" customHeight="1" x14ac:dyDescent="0.15">
      <c r="A27" s="7">
        <v>16</v>
      </c>
      <c r="B27" s="8">
        <v>3277</v>
      </c>
      <c r="C27" s="9" t="s">
        <v>1866</v>
      </c>
      <c r="D27" s="55"/>
      <c r="E27" s="56"/>
      <c r="F27" s="56"/>
      <c r="G27" s="126"/>
      <c r="H27" s="127"/>
      <c r="I27" s="127"/>
      <c r="J27" s="127"/>
      <c r="K27" s="127"/>
      <c r="L27" s="221">
        <f>'移動支援(伴う、単一日中)'!L28:M28</f>
        <v>921</v>
      </c>
      <c r="M27" s="221"/>
      <c r="N27" s="14" t="s">
        <v>62</v>
      </c>
      <c r="O27" s="18"/>
      <c r="P27" s="90" t="s">
        <v>205</v>
      </c>
      <c r="Q27" s="91"/>
      <c r="R27" s="91"/>
      <c r="S27" s="91"/>
      <c r="T27" s="91"/>
      <c r="U27" s="91"/>
      <c r="V27" s="33"/>
      <c r="W27" s="24" t="s">
        <v>1484</v>
      </c>
      <c r="X27" s="219">
        <v>0.7</v>
      </c>
      <c r="Y27" s="220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26"/>
      <c r="AN27" s="39"/>
      <c r="AO27" s="40"/>
      <c r="AP27" s="54"/>
      <c r="AQ27" s="27"/>
      <c r="AR27" s="48"/>
      <c r="AS27" s="177">
        <f>ROUND(ROUND(L27*X27,0)*(1+$AQ$13),0)</f>
        <v>968</v>
      </c>
      <c r="AT27" s="29"/>
    </row>
    <row r="28" spans="1:46" s="147" customFormat="1" ht="17.100000000000001" customHeight="1" x14ac:dyDescent="0.15">
      <c r="A28" s="7">
        <v>16</v>
      </c>
      <c r="B28" s="8">
        <v>3279</v>
      </c>
      <c r="C28" s="9" t="s">
        <v>1867</v>
      </c>
      <c r="D28" s="224" t="s">
        <v>897</v>
      </c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15"/>
      <c r="P28" s="16"/>
      <c r="Q28" s="16"/>
      <c r="R28" s="16"/>
      <c r="S28" s="16"/>
      <c r="T28" s="28"/>
      <c r="U28" s="28"/>
      <c r="V28" s="140"/>
      <c r="W28" s="16"/>
      <c r="X28" s="44"/>
      <c r="Y28" s="45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26"/>
      <c r="AN28" s="39"/>
      <c r="AO28" s="40"/>
      <c r="AP28" s="54"/>
      <c r="AQ28" s="27"/>
      <c r="AR28" s="48"/>
      <c r="AS28" s="177">
        <f>ROUND(L30*(1+AQ13),0)</f>
        <v>1506</v>
      </c>
      <c r="AT28" s="29"/>
    </row>
    <row r="29" spans="1:46" s="147" customFormat="1" ht="17.100000000000001" customHeight="1" x14ac:dyDescent="0.15">
      <c r="A29" s="7">
        <v>16</v>
      </c>
      <c r="B29" s="8">
        <v>3280</v>
      </c>
      <c r="C29" s="9" t="s">
        <v>138</v>
      </c>
      <c r="D29" s="232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125"/>
      <c r="P29" s="19"/>
      <c r="Q29" s="20"/>
      <c r="R29" s="20"/>
      <c r="S29" s="20"/>
      <c r="T29" s="31"/>
      <c r="U29" s="31"/>
      <c r="V29" s="117"/>
      <c r="W29" s="117"/>
      <c r="X29" s="117"/>
      <c r="Y29" s="122"/>
      <c r="Z29" s="43" t="s">
        <v>1545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2" t="s">
        <v>1484</v>
      </c>
      <c r="AN29" s="222">
        <v>1</v>
      </c>
      <c r="AO29" s="223"/>
      <c r="AP29" s="61"/>
      <c r="AQ29" s="62"/>
      <c r="AR29" s="63"/>
      <c r="AS29" s="177">
        <f>ROUND(ROUND(L30*AN29,0)*(1+AQ13),0)</f>
        <v>1506</v>
      </c>
      <c r="AT29" s="29"/>
    </row>
    <row r="30" spans="1:46" s="147" customFormat="1" ht="17.100000000000001" customHeight="1" x14ac:dyDescent="0.15">
      <c r="A30" s="7">
        <v>16</v>
      </c>
      <c r="B30" s="8">
        <v>3281</v>
      </c>
      <c r="C30" s="9" t="s">
        <v>1868</v>
      </c>
      <c r="D30" s="55"/>
      <c r="E30" s="56"/>
      <c r="F30" s="56"/>
      <c r="G30" s="126"/>
      <c r="H30" s="127"/>
      <c r="I30" s="127"/>
      <c r="J30" s="127"/>
      <c r="K30" s="127"/>
      <c r="L30" s="221">
        <f>'移動支援(伴う、単一日中)'!L31:M31</f>
        <v>1004</v>
      </c>
      <c r="M30" s="221"/>
      <c r="N30" s="14" t="s">
        <v>62</v>
      </c>
      <c r="O30" s="18"/>
      <c r="P30" s="90" t="s">
        <v>205</v>
      </c>
      <c r="Q30" s="91"/>
      <c r="R30" s="91"/>
      <c r="S30" s="91"/>
      <c r="T30" s="91"/>
      <c r="U30" s="91"/>
      <c r="V30" s="33"/>
      <c r="W30" s="24" t="s">
        <v>1484</v>
      </c>
      <c r="X30" s="219">
        <v>0.7</v>
      </c>
      <c r="Y30" s="220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26"/>
      <c r="AN30" s="39"/>
      <c r="AO30" s="40"/>
      <c r="AP30" s="61"/>
      <c r="AQ30" s="62"/>
      <c r="AR30" s="63"/>
      <c r="AS30" s="177">
        <f>ROUND(ROUND(L30*X30,0)*(1+$AQ$13),0)</f>
        <v>1055</v>
      </c>
      <c r="AT30" s="29"/>
    </row>
    <row r="31" spans="1:46" s="147" customFormat="1" ht="17.100000000000001" customHeight="1" x14ac:dyDescent="0.15">
      <c r="A31" s="7">
        <v>16</v>
      </c>
      <c r="B31" s="8">
        <v>3283</v>
      </c>
      <c r="C31" s="9" t="s">
        <v>1869</v>
      </c>
      <c r="D31" s="224" t="s">
        <v>898</v>
      </c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15"/>
      <c r="P31" s="16"/>
      <c r="Q31" s="16"/>
      <c r="R31" s="16"/>
      <c r="S31" s="16"/>
      <c r="T31" s="28"/>
      <c r="U31" s="28"/>
      <c r="V31" s="140"/>
      <c r="W31" s="16"/>
      <c r="X31" s="44"/>
      <c r="Y31" s="45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26"/>
      <c r="AN31" s="39"/>
      <c r="AO31" s="40"/>
      <c r="AP31" s="61"/>
      <c r="AQ31" s="62"/>
      <c r="AR31" s="63"/>
      <c r="AS31" s="177">
        <f>ROUND(L33*(1+AQ13),0)</f>
        <v>1631</v>
      </c>
      <c r="AT31" s="29"/>
    </row>
    <row r="32" spans="1:46" s="147" customFormat="1" ht="17.100000000000001" customHeight="1" x14ac:dyDescent="0.15">
      <c r="A32" s="7">
        <v>16</v>
      </c>
      <c r="B32" s="8">
        <v>3284</v>
      </c>
      <c r="C32" s="9" t="s">
        <v>139</v>
      </c>
      <c r="D32" s="232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125"/>
      <c r="P32" s="19"/>
      <c r="Q32" s="20"/>
      <c r="R32" s="20"/>
      <c r="S32" s="20"/>
      <c r="T32" s="31"/>
      <c r="U32" s="31"/>
      <c r="V32" s="117"/>
      <c r="W32" s="117"/>
      <c r="X32" s="117"/>
      <c r="Y32" s="122"/>
      <c r="Z32" s="43" t="s">
        <v>1545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2" t="s">
        <v>1484</v>
      </c>
      <c r="AN32" s="222">
        <v>1</v>
      </c>
      <c r="AO32" s="223"/>
      <c r="AP32" s="36"/>
      <c r="AQ32" s="27"/>
      <c r="AR32" s="48"/>
      <c r="AS32" s="177">
        <f>ROUND(ROUND(L33*AN32,0)*(1+AQ13),0)</f>
        <v>1631</v>
      </c>
      <c r="AT32" s="29"/>
    </row>
    <row r="33" spans="1:46" s="147" customFormat="1" ht="17.100000000000001" customHeight="1" x14ac:dyDescent="0.15">
      <c r="A33" s="7">
        <v>16</v>
      </c>
      <c r="B33" s="8">
        <v>3285</v>
      </c>
      <c r="C33" s="9" t="s">
        <v>1870</v>
      </c>
      <c r="D33" s="55"/>
      <c r="E33" s="56"/>
      <c r="F33" s="56"/>
      <c r="G33" s="126"/>
      <c r="H33" s="127"/>
      <c r="I33" s="127"/>
      <c r="J33" s="127"/>
      <c r="K33" s="127"/>
      <c r="L33" s="221">
        <f>'移動支援(伴う、単一日中)'!L34:M34</f>
        <v>1087</v>
      </c>
      <c r="M33" s="221"/>
      <c r="N33" s="14" t="s">
        <v>62</v>
      </c>
      <c r="O33" s="18"/>
      <c r="P33" s="90" t="s">
        <v>205</v>
      </c>
      <c r="Q33" s="91"/>
      <c r="R33" s="91"/>
      <c r="S33" s="91"/>
      <c r="T33" s="91"/>
      <c r="U33" s="91"/>
      <c r="V33" s="33"/>
      <c r="W33" s="24" t="s">
        <v>1484</v>
      </c>
      <c r="X33" s="219">
        <v>0.7</v>
      </c>
      <c r="Y33" s="220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26"/>
      <c r="AN33" s="39"/>
      <c r="AO33" s="40"/>
      <c r="AP33" s="155"/>
      <c r="AQ33" s="116"/>
      <c r="AR33" s="118"/>
      <c r="AS33" s="177">
        <f>ROUND(ROUND(L33*X33,0)*(1+$AQ$13),0)</f>
        <v>1142</v>
      </c>
      <c r="AT33" s="29"/>
    </row>
    <row r="34" spans="1:46" s="147" customFormat="1" ht="17.100000000000001" customHeight="1" x14ac:dyDescent="0.15">
      <c r="A34" s="7">
        <v>16</v>
      </c>
      <c r="B34" s="8">
        <v>3287</v>
      </c>
      <c r="C34" s="9" t="s">
        <v>1871</v>
      </c>
      <c r="D34" s="224" t="s">
        <v>899</v>
      </c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15"/>
      <c r="P34" s="16"/>
      <c r="Q34" s="16"/>
      <c r="R34" s="16"/>
      <c r="S34" s="16"/>
      <c r="T34" s="28"/>
      <c r="U34" s="28"/>
      <c r="V34" s="140"/>
      <c r="W34" s="16"/>
      <c r="X34" s="44"/>
      <c r="Y34" s="45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26"/>
      <c r="AN34" s="39"/>
      <c r="AO34" s="40"/>
      <c r="AP34" s="155"/>
      <c r="AQ34" s="116"/>
      <c r="AR34" s="118"/>
      <c r="AS34" s="177">
        <f>ROUND(L36*(1+AQ13),0)</f>
        <v>1755</v>
      </c>
      <c r="AT34" s="29"/>
    </row>
    <row r="35" spans="1:46" s="147" customFormat="1" ht="17.100000000000001" customHeight="1" x14ac:dyDescent="0.15">
      <c r="A35" s="7">
        <v>16</v>
      </c>
      <c r="B35" s="8">
        <v>3288</v>
      </c>
      <c r="C35" s="9" t="s">
        <v>140</v>
      </c>
      <c r="D35" s="232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125"/>
      <c r="P35" s="19"/>
      <c r="Q35" s="20"/>
      <c r="R35" s="20"/>
      <c r="S35" s="20"/>
      <c r="T35" s="31"/>
      <c r="U35" s="31"/>
      <c r="V35" s="117"/>
      <c r="W35" s="117"/>
      <c r="X35" s="117"/>
      <c r="Y35" s="122"/>
      <c r="Z35" s="43" t="s">
        <v>1545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2" t="s">
        <v>1484</v>
      </c>
      <c r="AN35" s="222">
        <v>1</v>
      </c>
      <c r="AO35" s="223"/>
      <c r="AP35" s="155"/>
      <c r="AQ35" s="116"/>
      <c r="AR35" s="118"/>
      <c r="AS35" s="177">
        <f>ROUND(ROUND(L36*AN35,0)*(1+AQ13),0)</f>
        <v>1755</v>
      </c>
      <c r="AT35" s="29"/>
    </row>
    <row r="36" spans="1:46" s="147" customFormat="1" ht="17.100000000000001" customHeight="1" x14ac:dyDescent="0.15">
      <c r="A36" s="7">
        <v>16</v>
      </c>
      <c r="B36" s="8">
        <v>3289</v>
      </c>
      <c r="C36" s="9" t="s">
        <v>1872</v>
      </c>
      <c r="D36" s="55"/>
      <c r="E36" s="56"/>
      <c r="F36" s="56"/>
      <c r="G36" s="126"/>
      <c r="H36" s="127"/>
      <c r="I36" s="127"/>
      <c r="J36" s="127"/>
      <c r="K36" s="127"/>
      <c r="L36" s="221">
        <f>'移動支援(伴う、単一日中)'!L37:M37</f>
        <v>1170</v>
      </c>
      <c r="M36" s="221"/>
      <c r="N36" s="14" t="s">
        <v>62</v>
      </c>
      <c r="O36" s="18"/>
      <c r="P36" s="90" t="s">
        <v>205</v>
      </c>
      <c r="Q36" s="91"/>
      <c r="R36" s="91"/>
      <c r="S36" s="91"/>
      <c r="T36" s="91"/>
      <c r="U36" s="91"/>
      <c r="V36" s="33"/>
      <c r="W36" s="24" t="s">
        <v>1484</v>
      </c>
      <c r="X36" s="219">
        <v>0.7</v>
      </c>
      <c r="Y36" s="220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26"/>
      <c r="AN36" s="39"/>
      <c r="AO36" s="40"/>
      <c r="AP36" s="155"/>
      <c r="AQ36" s="116"/>
      <c r="AR36" s="118"/>
      <c r="AS36" s="177">
        <f>ROUND(ROUND(L36*X36,0)*(1+$AQ$13),0)</f>
        <v>1229</v>
      </c>
      <c r="AT36" s="29"/>
    </row>
    <row r="37" spans="1:46" s="147" customFormat="1" ht="17.100000000000001" customHeight="1" x14ac:dyDescent="0.15">
      <c r="A37" s="7">
        <v>16</v>
      </c>
      <c r="B37" s="8">
        <v>3291</v>
      </c>
      <c r="C37" s="9" t="s">
        <v>1873</v>
      </c>
      <c r="D37" s="224" t="s">
        <v>556</v>
      </c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15"/>
      <c r="P37" s="16"/>
      <c r="Q37" s="16"/>
      <c r="R37" s="16"/>
      <c r="S37" s="16"/>
      <c r="T37" s="28"/>
      <c r="U37" s="28"/>
      <c r="V37" s="140"/>
      <c r="W37" s="16"/>
      <c r="X37" s="44"/>
      <c r="Y37" s="45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26"/>
      <c r="AN37" s="39"/>
      <c r="AO37" s="40"/>
      <c r="AP37" s="54"/>
      <c r="AQ37" s="27"/>
      <c r="AR37" s="48"/>
      <c r="AS37" s="177">
        <f>ROUND(L39*(1+AQ13),0)</f>
        <v>1880</v>
      </c>
      <c r="AT37" s="29"/>
    </row>
    <row r="38" spans="1:46" s="147" customFormat="1" ht="17.100000000000001" customHeight="1" x14ac:dyDescent="0.15">
      <c r="A38" s="7">
        <v>16</v>
      </c>
      <c r="B38" s="8">
        <v>3292</v>
      </c>
      <c r="C38" s="9" t="s">
        <v>141</v>
      </c>
      <c r="D38" s="232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125"/>
      <c r="P38" s="19"/>
      <c r="Q38" s="20"/>
      <c r="R38" s="20"/>
      <c r="S38" s="20"/>
      <c r="T38" s="31"/>
      <c r="U38" s="31"/>
      <c r="V38" s="117"/>
      <c r="W38" s="117"/>
      <c r="X38" s="117"/>
      <c r="Y38" s="122"/>
      <c r="Z38" s="43" t="s">
        <v>1545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2" t="s">
        <v>1484</v>
      </c>
      <c r="AN38" s="222">
        <v>1</v>
      </c>
      <c r="AO38" s="223"/>
      <c r="AP38" s="42"/>
      <c r="AQ38" s="37"/>
      <c r="AR38" s="38"/>
      <c r="AS38" s="177">
        <f>ROUND(ROUND(L39*AN38,0)*(1+AQ13),0)</f>
        <v>1880</v>
      </c>
      <c r="AT38" s="29"/>
    </row>
    <row r="39" spans="1:46" s="147" customFormat="1" ht="17.100000000000001" customHeight="1" x14ac:dyDescent="0.15">
      <c r="A39" s="7">
        <v>16</v>
      </c>
      <c r="B39" s="8">
        <v>3293</v>
      </c>
      <c r="C39" s="9" t="s">
        <v>1874</v>
      </c>
      <c r="D39" s="55"/>
      <c r="E39" s="56"/>
      <c r="F39" s="56"/>
      <c r="G39" s="126"/>
      <c r="H39" s="127"/>
      <c r="I39" s="127"/>
      <c r="J39" s="127"/>
      <c r="K39" s="127"/>
      <c r="L39" s="221">
        <f>'移動支援(伴う、単一日中)'!L40:M40</f>
        <v>1253</v>
      </c>
      <c r="M39" s="221"/>
      <c r="N39" s="14" t="s">
        <v>62</v>
      </c>
      <c r="O39" s="18"/>
      <c r="P39" s="90" t="s">
        <v>205</v>
      </c>
      <c r="Q39" s="91"/>
      <c r="R39" s="91"/>
      <c r="S39" s="91"/>
      <c r="T39" s="91"/>
      <c r="U39" s="91"/>
      <c r="V39" s="33"/>
      <c r="W39" s="24" t="s">
        <v>1484</v>
      </c>
      <c r="X39" s="219">
        <v>0.7</v>
      </c>
      <c r="Y39" s="220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26"/>
      <c r="AN39" s="39"/>
      <c r="AO39" s="40"/>
      <c r="AP39" s="54"/>
      <c r="AQ39" s="27"/>
      <c r="AR39" s="48"/>
      <c r="AS39" s="177">
        <f>ROUND(ROUND(L39*X39,0)*(1+$AQ$13),0)</f>
        <v>1316</v>
      </c>
      <c r="AT39" s="29"/>
    </row>
    <row r="40" spans="1:46" s="147" customFormat="1" ht="17.100000000000001" customHeight="1" x14ac:dyDescent="0.15">
      <c r="A40" s="7">
        <v>16</v>
      </c>
      <c r="B40" s="8">
        <v>3295</v>
      </c>
      <c r="C40" s="9" t="s">
        <v>1875</v>
      </c>
      <c r="D40" s="224" t="s">
        <v>557</v>
      </c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15"/>
      <c r="P40" s="16"/>
      <c r="Q40" s="16"/>
      <c r="R40" s="16"/>
      <c r="S40" s="16"/>
      <c r="T40" s="28"/>
      <c r="U40" s="28"/>
      <c r="V40" s="140"/>
      <c r="W40" s="16"/>
      <c r="X40" s="44"/>
      <c r="Y40" s="45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26"/>
      <c r="AN40" s="39"/>
      <c r="AO40" s="40"/>
      <c r="AP40" s="54"/>
      <c r="AQ40" s="27"/>
      <c r="AR40" s="48"/>
      <c r="AS40" s="177">
        <f>ROUND(L42*(1+AQ13),0)</f>
        <v>2004</v>
      </c>
      <c r="AT40" s="29"/>
    </row>
    <row r="41" spans="1:46" s="147" customFormat="1" ht="17.100000000000001" customHeight="1" x14ac:dyDescent="0.15">
      <c r="A41" s="7">
        <v>16</v>
      </c>
      <c r="B41" s="8">
        <v>3296</v>
      </c>
      <c r="C41" s="9" t="s">
        <v>142</v>
      </c>
      <c r="D41" s="232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125"/>
      <c r="P41" s="19"/>
      <c r="Q41" s="20"/>
      <c r="R41" s="20"/>
      <c r="S41" s="20"/>
      <c r="T41" s="31"/>
      <c r="U41" s="31"/>
      <c r="V41" s="117"/>
      <c r="W41" s="117"/>
      <c r="X41" s="117"/>
      <c r="Y41" s="122"/>
      <c r="Z41" s="43" t="s">
        <v>1545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2" t="s">
        <v>1484</v>
      </c>
      <c r="AN41" s="222">
        <v>1</v>
      </c>
      <c r="AO41" s="223"/>
      <c r="AP41" s="36"/>
      <c r="AQ41" s="37"/>
      <c r="AR41" s="38"/>
      <c r="AS41" s="177">
        <f>ROUND(ROUND(L42*AN41,0)*(1+AQ13),0)</f>
        <v>2004</v>
      </c>
      <c r="AT41" s="29"/>
    </row>
    <row r="42" spans="1:46" s="147" customFormat="1" ht="17.100000000000001" customHeight="1" x14ac:dyDescent="0.15">
      <c r="A42" s="7">
        <v>16</v>
      </c>
      <c r="B42" s="8">
        <v>3297</v>
      </c>
      <c r="C42" s="9" t="s">
        <v>1876</v>
      </c>
      <c r="D42" s="55"/>
      <c r="E42" s="56"/>
      <c r="F42" s="56"/>
      <c r="G42" s="126"/>
      <c r="H42" s="127"/>
      <c r="I42" s="127"/>
      <c r="J42" s="127"/>
      <c r="K42" s="127"/>
      <c r="L42" s="221">
        <f>'移動支援(伴う、単一日中)'!L43:M43</f>
        <v>1336</v>
      </c>
      <c r="M42" s="221"/>
      <c r="N42" s="14" t="s">
        <v>62</v>
      </c>
      <c r="O42" s="18"/>
      <c r="P42" s="90" t="s">
        <v>205</v>
      </c>
      <c r="Q42" s="91"/>
      <c r="R42" s="91"/>
      <c r="S42" s="91"/>
      <c r="T42" s="91"/>
      <c r="U42" s="91"/>
      <c r="V42" s="33"/>
      <c r="W42" s="24" t="s">
        <v>1484</v>
      </c>
      <c r="X42" s="219">
        <v>0.7</v>
      </c>
      <c r="Y42" s="220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26"/>
      <c r="AN42" s="39"/>
      <c r="AO42" s="40"/>
      <c r="AP42" s="155"/>
      <c r="AQ42" s="116"/>
      <c r="AR42" s="118"/>
      <c r="AS42" s="177">
        <f>ROUND(ROUND(L42*X42,0)*(1+$AQ$13),0)</f>
        <v>1403</v>
      </c>
      <c r="AT42" s="29"/>
    </row>
    <row r="43" spans="1:46" s="147" customFormat="1" ht="17.100000000000001" customHeight="1" x14ac:dyDescent="0.15">
      <c r="A43" s="7">
        <v>16</v>
      </c>
      <c r="B43" s="8">
        <v>3299</v>
      </c>
      <c r="C43" s="9" t="s">
        <v>1877</v>
      </c>
      <c r="D43" s="224" t="s">
        <v>558</v>
      </c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15"/>
      <c r="P43" s="16"/>
      <c r="Q43" s="16"/>
      <c r="R43" s="16"/>
      <c r="S43" s="16"/>
      <c r="T43" s="28"/>
      <c r="U43" s="28"/>
      <c r="V43" s="140"/>
      <c r="W43" s="16"/>
      <c r="X43" s="44"/>
      <c r="Y43" s="45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26"/>
      <c r="AN43" s="39"/>
      <c r="AO43" s="40"/>
      <c r="AP43" s="155"/>
      <c r="AQ43" s="116"/>
      <c r="AR43" s="118"/>
      <c r="AS43" s="177">
        <f>ROUND(L45*(1+AQ13),0)</f>
        <v>2129</v>
      </c>
      <c r="AT43" s="29"/>
    </row>
    <row r="44" spans="1:46" s="147" customFormat="1" ht="17.100000000000001" customHeight="1" x14ac:dyDescent="0.15">
      <c r="A44" s="7">
        <v>16</v>
      </c>
      <c r="B44" s="8">
        <v>3300</v>
      </c>
      <c r="C44" s="9" t="s">
        <v>143</v>
      </c>
      <c r="D44" s="232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125"/>
      <c r="P44" s="19"/>
      <c r="Q44" s="20"/>
      <c r="R44" s="20"/>
      <c r="S44" s="20"/>
      <c r="T44" s="31"/>
      <c r="U44" s="31"/>
      <c r="V44" s="117"/>
      <c r="W44" s="117"/>
      <c r="X44" s="117"/>
      <c r="Y44" s="122"/>
      <c r="Z44" s="43" t="s">
        <v>1545</v>
      </c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2" t="s">
        <v>1484</v>
      </c>
      <c r="AN44" s="222">
        <v>1</v>
      </c>
      <c r="AO44" s="223"/>
      <c r="AP44" s="155"/>
      <c r="AQ44" s="116"/>
      <c r="AR44" s="118"/>
      <c r="AS44" s="177">
        <f>ROUND(ROUND(L45*AN44,0)*(1+AQ13),0)</f>
        <v>2129</v>
      </c>
      <c r="AT44" s="29"/>
    </row>
    <row r="45" spans="1:46" s="147" customFormat="1" ht="17.100000000000001" customHeight="1" x14ac:dyDescent="0.15">
      <c r="A45" s="7">
        <v>16</v>
      </c>
      <c r="B45" s="8">
        <v>3301</v>
      </c>
      <c r="C45" s="9" t="s">
        <v>1878</v>
      </c>
      <c r="D45" s="57"/>
      <c r="E45" s="58"/>
      <c r="F45" s="58"/>
      <c r="G45" s="128"/>
      <c r="H45" s="129"/>
      <c r="I45" s="129"/>
      <c r="J45" s="129"/>
      <c r="K45" s="129"/>
      <c r="L45" s="230">
        <f>'移動支援(伴う、単一日中)'!L46:M46</f>
        <v>1419</v>
      </c>
      <c r="M45" s="230"/>
      <c r="N45" s="20" t="s">
        <v>62</v>
      </c>
      <c r="O45" s="21"/>
      <c r="P45" s="107" t="s">
        <v>205</v>
      </c>
      <c r="Q45" s="108"/>
      <c r="R45" s="108"/>
      <c r="S45" s="108"/>
      <c r="T45" s="108"/>
      <c r="U45" s="108"/>
      <c r="V45" s="109"/>
      <c r="W45" s="26" t="s">
        <v>1484</v>
      </c>
      <c r="X45" s="228">
        <v>0.7</v>
      </c>
      <c r="Y45" s="229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26"/>
      <c r="AN45" s="39"/>
      <c r="AO45" s="40"/>
      <c r="AP45" s="119"/>
      <c r="AQ45" s="117"/>
      <c r="AR45" s="122"/>
      <c r="AS45" s="178">
        <f>ROUND(ROUND(L45*X45,0)*(1+$AQ$13),0)</f>
        <v>1490</v>
      </c>
      <c r="AT45" s="41"/>
    </row>
    <row r="46" spans="1:46" ht="17.100000000000001" customHeight="1" x14ac:dyDescent="0.15">
      <c r="A46" s="1"/>
      <c r="AP46" s="116"/>
      <c r="AQ46" s="116"/>
      <c r="AR46" s="116"/>
    </row>
    <row r="47" spans="1:46" ht="17.100000000000001" customHeight="1" x14ac:dyDescent="0.15">
      <c r="A47" s="1"/>
      <c r="AP47" s="116"/>
      <c r="AQ47" s="116"/>
      <c r="AR47" s="116"/>
    </row>
    <row r="48" spans="1:46" s="147" customFormat="1" ht="17.100000000000001" customHeight="1" x14ac:dyDescent="0.15">
      <c r="A48" s="25"/>
      <c r="B48" s="25"/>
      <c r="C48" s="14"/>
      <c r="D48" s="14"/>
      <c r="E48" s="14"/>
      <c r="F48" s="14"/>
      <c r="G48" s="14"/>
      <c r="H48" s="14"/>
      <c r="I48" s="32"/>
      <c r="J48" s="32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24"/>
      <c r="V48" s="24"/>
      <c r="W48" s="14"/>
      <c r="X48" s="27"/>
      <c r="Y48" s="30"/>
      <c r="Z48" s="14"/>
      <c r="AA48" s="14"/>
      <c r="AB48" s="14"/>
      <c r="AC48" s="27"/>
      <c r="AD48" s="30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116"/>
      <c r="AQ48" s="116"/>
      <c r="AR48" s="116"/>
      <c r="AS48" s="34"/>
      <c r="AT48" s="116"/>
    </row>
    <row r="49" spans="1:46" s="147" customFormat="1" ht="17.100000000000001" customHeight="1" x14ac:dyDescent="0.15">
      <c r="A49" s="25"/>
      <c r="B49" s="2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24"/>
      <c r="V49" s="24"/>
      <c r="W49" s="14"/>
      <c r="X49" s="24"/>
      <c r="Y49" s="30"/>
      <c r="Z49" s="14"/>
      <c r="AA49" s="14"/>
      <c r="AB49" s="14"/>
      <c r="AC49" s="27"/>
      <c r="AD49" s="30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116"/>
      <c r="AQ49" s="116"/>
      <c r="AR49" s="116"/>
      <c r="AS49" s="34"/>
      <c r="AT49" s="116"/>
    </row>
    <row r="50" spans="1:46" s="147" customFormat="1" ht="17.100000000000001" customHeight="1" x14ac:dyDescent="0.15">
      <c r="A50" s="25"/>
      <c r="B50" s="2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24"/>
      <c r="V50" s="24"/>
      <c r="W50" s="14"/>
      <c r="X50" s="24"/>
      <c r="Y50" s="30"/>
      <c r="Z50" s="14"/>
      <c r="AA50" s="14"/>
      <c r="AB50" s="14"/>
      <c r="AC50" s="13"/>
      <c r="AD50" s="13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16"/>
      <c r="AQ50" s="116"/>
      <c r="AR50" s="116"/>
      <c r="AS50" s="34"/>
      <c r="AT50" s="116"/>
    </row>
    <row r="51" spans="1:46" s="147" customFormat="1" ht="17.100000000000001" customHeight="1" x14ac:dyDescent="0.15">
      <c r="A51" s="25"/>
      <c r="B51" s="2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35"/>
      <c r="U51" s="150"/>
      <c r="V51" s="150"/>
      <c r="W51" s="116"/>
      <c r="X51" s="150"/>
      <c r="Y51" s="30"/>
      <c r="Z51" s="14"/>
      <c r="AA51" s="14"/>
      <c r="AB51" s="14"/>
      <c r="AC51" s="27"/>
      <c r="AD51" s="30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116"/>
      <c r="AQ51" s="116"/>
      <c r="AR51" s="116"/>
      <c r="AS51" s="34"/>
      <c r="AT51" s="116"/>
    </row>
    <row r="52" spans="1:46" s="147" customFormat="1" ht="17.100000000000001" customHeight="1" x14ac:dyDescent="0.15">
      <c r="A52" s="25"/>
      <c r="B52" s="2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24"/>
      <c r="U52" s="27"/>
      <c r="V52" s="30"/>
      <c r="W52" s="14"/>
      <c r="X52" s="24"/>
      <c r="Y52" s="30"/>
      <c r="Z52" s="14"/>
      <c r="AA52" s="14"/>
      <c r="AB52" s="14"/>
      <c r="AC52" s="27"/>
      <c r="AD52" s="30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116"/>
      <c r="AQ52" s="116"/>
      <c r="AR52" s="116"/>
      <c r="AS52" s="34"/>
      <c r="AT52" s="116"/>
    </row>
    <row r="53" spans="1:46" s="147" customFormat="1" ht="17.100000000000001" customHeight="1" x14ac:dyDescent="0.15">
      <c r="A53" s="25"/>
      <c r="B53" s="2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24"/>
      <c r="V53" s="30"/>
      <c r="W53" s="14"/>
      <c r="X53" s="24"/>
      <c r="Y53" s="30"/>
      <c r="Z53" s="14"/>
      <c r="AA53" s="14"/>
      <c r="AB53" s="14"/>
      <c r="AC53" s="13"/>
      <c r="AD53" s="13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16"/>
      <c r="AQ53" s="116"/>
      <c r="AR53" s="116"/>
      <c r="AS53" s="34"/>
      <c r="AT53" s="116"/>
    </row>
    <row r="54" spans="1:46" s="147" customFormat="1" ht="17.100000000000001" customHeight="1" x14ac:dyDescent="0.15">
      <c r="A54" s="25"/>
      <c r="B54" s="25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24"/>
      <c r="V54" s="30"/>
      <c r="W54" s="14"/>
      <c r="X54" s="27"/>
      <c r="Y54" s="30"/>
      <c r="Z54" s="14"/>
      <c r="AA54" s="14"/>
      <c r="AB54" s="14"/>
      <c r="AC54" s="27"/>
      <c r="AD54" s="30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116"/>
      <c r="AQ54" s="116"/>
      <c r="AR54" s="116"/>
      <c r="AS54" s="34"/>
      <c r="AT54" s="116"/>
    </row>
    <row r="55" spans="1:46" ht="17.100000000000001" customHeight="1" x14ac:dyDescent="0.15">
      <c r="AP55" s="153"/>
      <c r="AQ55" s="153"/>
      <c r="AR55" s="153"/>
    </row>
    <row r="56" spans="1:46" ht="17.100000000000001" customHeight="1" x14ac:dyDescent="0.15">
      <c r="AP56" s="33"/>
      <c r="AQ56" s="33"/>
      <c r="AR56" s="33"/>
    </row>
    <row r="57" spans="1:46" ht="17.100000000000001" customHeight="1" x14ac:dyDescent="0.15">
      <c r="AP57" s="33"/>
      <c r="AQ57" s="33"/>
      <c r="AR57" s="33"/>
    </row>
    <row r="58" spans="1:46" ht="17.100000000000001" customHeight="1" x14ac:dyDescent="0.15">
      <c r="AP58" s="14"/>
      <c r="AQ58" s="14"/>
      <c r="AR58" s="14"/>
    </row>
    <row r="59" spans="1:46" ht="17.100000000000001" customHeight="1" x14ac:dyDescent="0.15">
      <c r="AP59" s="33"/>
      <c r="AQ59" s="33"/>
      <c r="AR59" s="33"/>
    </row>
    <row r="60" spans="1:46" ht="17.100000000000001" customHeight="1" x14ac:dyDescent="0.15">
      <c r="AP60" s="33"/>
      <c r="AQ60" s="33"/>
      <c r="AR60" s="33"/>
    </row>
    <row r="61" spans="1:46" ht="17.100000000000001" customHeight="1" x14ac:dyDescent="0.15">
      <c r="AP61" s="14"/>
      <c r="AQ61" s="14"/>
      <c r="AR61" s="14"/>
    </row>
    <row r="62" spans="1:46" ht="17.100000000000001" customHeight="1" x14ac:dyDescent="0.15">
      <c r="AP62" s="33"/>
      <c r="AQ62" s="33"/>
      <c r="AR62" s="33"/>
    </row>
  </sheetData>
  <mergeCells count="54">
    <mergeCell ref="AP10:AR12"/>
    <mergeCell ref="AQ13:AR13"/>
    <mergeCell ref="AN11:AO11"/>
    <mergeCell ref="L12:M12"/>
    <mergeCell ref="X15:Y15"/>
    <mergeCell ref="AN14:AO14"/>
    <mergeCell ref="D10:N11"/>
    <mergeCell ref="D13:N14"/>
    <mergeCell ref="L15:M15"/>
    <mergeCell ref="L9:M9"/>
    <mergeCell ref="L24:M24"/>
    <mergeCell ref="D22:N23"/>
    <mergeCell ref="AN8:AO8"/>
    <mergeCell ref="X9:Y9"/>
    <mergeCell ref="X12:Y12"/>
    <mergeCell ref="D7:N8"/>
    <mergeCell ref="X24:Y24"/>
    <mergeCell ref="D16:N17"/>
    <mergeCell ref="AN26:AO26"/>
    <mergeCell ref="L27:M27"/>
    <mergeCell ref="D25:N26"/>
    <mergeCell ref="X27:Y27"/>
    <mergeCell ref="AN17:AO17"/>
    <mergeCell ref="L18:M18"/>
    <mergeCell ref="D19:N20"/>
    <mergeCell ref="AN23:AO23"/>
    <mergeCell ref="AN20:AO20"/>
    <mergeCell ref="X21:Y21"/>
    <mergeCell ref="L21:M21"/>
    <mergeCell ref="X18:Y18"/>
    <mergeCell ref="AN35:AO35"/>
    <mergeCell ref="X33:Y33"/>
    <mergeCell ref="D34:N35"/>
    <mergeCell ref="D40:N41"/>
    <mergeCell ref="D37:N38"/>
    <mergeCell ref="X36:Y36"/>
    <mergeCell ref="L33:M33"/>
    <mergeCell ref="L36:M36"/>
    <mergeCell ref="L39:M39"/>
    <mergeCell ref="AN32:AO32"/>
    <mergeCell ref="D28:N29"/>
    <mergeCell ref="AN29:AO29"/>
    <mergeCell ref="D31:N32"/>
    <mergeCell ref="L30:M30"/>
    <mergeCell ref="X30:Y30"/>
    <mergeCell ref="D43:N44"/>
    <mergeCell ref="X45:Y45"/>
    <mergeCell ref="AN38:AO38"/>
    <mergeCell ref="X39:Y39"/>
    <mergeCell ref="AN44:AO44"/>
    <mergeCell ref="AN41:AO41"/>
    <mergeCell ref="L42:M42"/>
    <mergeCell ref="L45:M45"/>
    <mergeCell ref="X42:Y42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orientation="portrait" r:id="rId1"/>
  <headerFooter alignWithMargins="0">
    <oddHeader>&amp;L&amp;12新潟市地域生活支援事業&amp;R&amp;16R６．４．１～版</oddHeader>
  </headerFooter>
  <rowBreaks count="1" manualBreakCount="1">
    <brk id="47" max="4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F68"/>
  <sheetViews>
    <sheetView view="pageBreakPreview" zoomScale="85" zoomScaleNormal="100" zoomScaleSheetLayoutView="85" workbookViewId="0">
      <selection activeCell="AV2" sqref="AV2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5.625" style="10" customWidth="1"/>
    <col min="4" max="10" width="2.375" style="141" customWidth="1"/>
    <col min="11" max="14" width="2.375" style="10" customWidth="1"/>
    <col min="15" max="25" width="2.375" style="141" customWidth="1"/>
    <col min="26" max="26" width="2.375" style="10" customWidth="1"/>
    <col min="27" max="30" width="2.375" style="141" customWidth="1"/>
    <col min="31" max="31" width="2.375" style="142" customWidth="1"/>
    <col min="32" max="32" width="2.375" style="141" customWidth="1"/>
    <col min="33" max="34" width="2.375" style="142" customWidth="1"/>
    <col min="35" max="55" width="2.375" style="141" customWidth="1"/>
    <col min="56" max="57" width="8.625" style="141" customWidth="1"/>
    <col min="58" max="58" width="4.5" style="141" bestFit="1" customWidth="1"/>
    <col min="59" max="16384" width="9" style="141"/>
  </cols>
  <sheetData>
    <row r="1" spans="1:58" ht="17.100000000000001" customHeight="1" x14ac:dyDescent="0.15">
      <c r="A1" s="1"/>
    </row>
    <row r="2" spans="1:58" ht="17.100000000000001" customHeight="1" x14ac:dyDescent="0.15">
      <c r="A2" s="1"/>
    </row>
    <row r="3" spans="1:58" ht="17.100000000000001" customHeight="1" x14ac:dyDescent="0.15">
      <c r="A3" s="1"/>
    </row>
    <row r="4" spans="1:58" ht="17.100000000000001" customHeight="1" x14ac:dyDescent="0.15">
      <c r="A4" s="1"/>
      <c r="B4" s="1" t="s">
        <v>910</v>
      </c>
    </row>
    <row r="5" spans="1:58" s="147" customFormat="1" ht="17.100000000000001" customHeight="1" x14ac:dyDescent="0.15">
      <c r="A5" s="2" t="s">
        <v>63</v>
      </c>
      <c r="B5" s="143"/>
      <c r="C5" s="11" t="s">
        <v>55</v>
      </c>
      <c r="D5" s="144"/>
      <c r="E5" s="140"/>
      <c r="F5" s="140"/>
      <c r="G5" s="140"/>
      <c r="H5" s="140"/>
      <c r="I5" s="140"/>
      <c r="J5" s="140"/>
      <c r="K5" s="16"/>
      <c r="L5" s="16"/>
      <c r="M5" s="16"/>
      <c r="N5" s="16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6"/>
      <c r="AA5" s="140"/>
      <c r="AB5" s="249" t="s">
        <v>64</v>
      </c>
      <c r="AC5" s="249"/>
      <c r="AD5" s="249"/>
      <c r="AE5" s="249"/>
      <c r="AF5" s="140"/>
      <c r="AG5" s="145"/>
      <c r="AH5" s="145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3" t="s">
        <v>56</v>
      </c>
      <c r="BE5" s="3" t="s">
        <v>57</v>
      </c>
      <c r="BF5" s="116"/>
    </row>
    <row r="6" spans="1:58" s="147" customFormat="1" ht="17.100000000000001" customHeight="1" x14ac:dyDescent="0.15">
      <c r="A6" s="4" t="s">
        <v>58</v>
      </c>
      <c r="B6" s="5" t="s">
        <v>59</v>
      </c>
      <c r="C6" s="21"/>
      <c r="D6" s="156"/>
      <c r="E6" s="157"/>
      <c r="F6" s="157"/>
      <c r="G6" s="157"/>
      <c r="H6" s="157"/>
      <c r="I6" s="69" t="s">
        <v>478</v>
      </c>
      <c r="J6" s="157"/>
      <c r="K6" s="70"/>
      <c r="L6" s="70"/>
      <c r="M6" s="70"/>
      <c r="N6" s="71"/>
      <c r="O6" s="157"/>
      <c r="P6" s="157"/>
      <c r="Q6" s="157"/>
      <c r="R6" s="157"/>
      <c r="S6" s="157"/>
      <c r="T6" s="69" t="s">
        <v>479</v>
      </c>
      <c r="U6" s="157"/>
      <c r="V6" s="157"/>
      <c r="W6" s="157"/>
      <c r="X6" s="157"/>
      <c r="Y6" s="158"/>
      <c r="Z6" s="20"/>
      <c r="AA6" s="117"/>
      <c r="AB6" s="117"/>
      <c r="AC6" s="117"/>
      <c r="AD6" s="117"/>
      <c r="AE6" s="148"/>
      <c r="AF6" s="117"/>
      <c r="AG6" s="148"/>
      <c r="AH6" s="148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6" t="s">
        <v>60</v>
      </c>
      <c r="BE6" s="6" t="s">
        <v>61</v>
      </c>
      <c r="BF6" s="116"/>
    </row>
    <row r="7" spans="1:58" s="147" customFormat="1" ht="17.100000000000001" customHeight="1" x14ac:dyDescent="0.15">
      <c r="A7" s="7">
        <v>16</v>
      </c>
      <c r="B7" s="8">
        <v>3303</v>
      </c>
      <c r="C7" s="9" t="s">
        <v>144</v>
      </c>
      <c r="D7" s="215" t="s">
        <v>552</v>
      </c>
      <c r="E7" s="241"/>
      <c r="F7" s="241"/>
      <c r="G7" s="241"/>
      <c r="H7" s="241"/>
      <c r="I7" s="241"/>
      <c r="J7" s="241"/>
      <c r="K7" s="241"/>
      <c r="L7" s="241"/>
      <c r="M7" s="241"/>
      <c r="N7" s="15"/>
      <c r="O7" s="245" t="s">
        <v>559</v>
      </c>
      <c r="P7" s="241"/>
      <c r="Q7" s="241"/>
      <c r="R7" s="241"/>
      <c r="S7" s="241"/>
      <c r="T7" s="241"/>
      <c r="U7" s="241"/>
      <c r="V7" s="241"/>
      <c r="W7" s="241"/>
      <c r="X7" s="241"/>
      <c r="Y7" s="52"/>
      <c r="Z7" s="16"/>
      <c r="AA7" s="16"/>
      <c r="AB7" s="16"/>
      <c r="AC7" s="16"/>
      <c r="AD7" s="28"/>
      <c r="AE7" s="28"/>
      <c r="AF7" s="16"/>
      <c r="AG7" s="44"/>
      <c r="AH7" s="45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26"/>
      <c r="AT7" s="39"/>
      <c r="AU7" s="40"/>
      <c r="AV7" s="72"/>
      <c r="AW7" s="73"/>
      <c r="AX7" s="73"/>
      <c r="AY7" s="74"/>
      <c r="AZ7" s="72"/>
      <c r="BA7" s="73"/>
      <c r="BB7" s="73"/>
      <c r="BC7" s="74"/>
      <c r="BD7" s="177">
        <f>ROUNDUP(G9*(1+AX28),0)+(ROUND(S9*(1+BB28),0))</f>
        <v>569</v>
      </c>
      <c r="BE7" s="49" t="s">
        <v>1482</v>
      </c>
    </row>
    <row r="8" spans="1:58" s="147" customFormat="1" ht="17.100000000000001" customHeight="1" x14ac:dyDescent="0.15">
      <c r="A8" s="7">
        <v>16</v>
      </c>
      <c r="B8" s="8">
        <v>3304</v>
      </c>
      <c r="C8" s="9" t="s">
        <v>145</v>
      </c>
      <c r="D8" s="242"/>
      <c r="E8" s="243"/>
      <c r="F8" s="243"/>
      <c r="G8" s="243"/>
      <c r="H8" s="243"/>
      <c r="I8" s="243"/>
      <c r="J8" s="243"/>
      <c r="K8" s="243"/>
      <c r="L8" s="243"/>
      <c r="M8" s="243"/>
      <c r="N8" s="125"/>
      <c r="O8" s="242"/>
      <c r="P8" s="243"/>
      <c r="Q8" s="243"/>
      <c r="R8" s="243"/>
      <c r="S8" s="243"/>
      <c r="T8" s="243"/>
      <c r="U8" s="243"/>
      <c r="V8" s="243"/>
      <c r="W8" s="243"/>
      <c r="X8" s="243"/>
      <c r="Y8" s="48"/>
      <c r="Z8" s="19"/>
      <c r="AA8" s="20"/>
      <c r="AB8" s="20"/>
      <c r="AC8" s="20"/>
      <c r="AD8" s="31"/>
      <c r="AE8" s="31"/>
      <c r="AF8" s="117"/>
      <c r="AG8" s="117"/>
      <c r="AH8" s="122"/>
      <c r="AI8" s="43" t="s">
        <v>1545</v>
      </c>
      <c r="AJ8" s="20"/>
      <c r="AK8" s="20"/>
      <c r="AL8" s="20"/>
      <c r="AM8" s="20"/>
      <c r="AN8" s="20"/>
      <c r="AO8" s="20"/>
      <c r="AP8" s="20"/>
      <c r="AQ8" s="20"/>
      <c r="AR8" s="20"/>
      <c r="AS8" s="22" t="s">
        <v>1484</v>
      </c>
      <c r="AT8" s="222">
        <v>1</v>
      </c>
      <c r="AU8" s="223"/>
      <c r="AV8" s="75"/>
      <c r="AW8" s="76"/>
      <c r="AX8" s="76"/>
      <c r="AY8" s="77"/>
      <c r="AZ8" s="75"/>
      <c r="BA8" s="76"/>
      <c r="BB8" s="76"/>
      <c r="BC8" s="77"/>
      <c r="BD8" s="177">
        <f>ROUNDUP(ROUND(G9*AT8,0)*(1+AX28),0)+(ROUND(ROUND(S9*AT8,0)*(1+BB28),0))</f>
        <v>569</v>
      </c>
      <c r="BE8" s="29"/>
    </row>
    <row r="9" spans="1:58" s="147" customFormat="1" ht="17.100000000000001" customHeight="1" x14ac:dyDescent="0.15">
      <c r="A9" s="7">
        <v>16</v>
      </c>
      <c r="B9" s="8">
        <v>3305</v>
      </c>
      <c r="C9" s="9" t="s">
        <v>227</v>
      </c>
      <c r="D9" s="55"/>
      <c r="E9" s="56"/>
      <c r="F9" s="127"/>
      <c r="G9" s="221">
        <v>256</v>
      </c>
      <c r="H9" s="221"/>
      <c r="I9" s="14" t="s">
        <v>62</v>
      </c>
      <c r="J9" s="14"/>
      <c r="K9" s="24"/>
      <c r="L9" s="27"/>
      <c r="M9" s="27"/>
      <c r="N9" s="125"/>
      <c r="O9" s="127"/>
      <c r="P9" s="127"/>
      <c r="Q9" s="127"/>
      <c r="R9" s="127"/>
      <c r="S9" s="240">
        <v>148</v>
      </c>
      <c r="T9" s="240"/>
      <c r="U9" s="14" t="s">
        <v>62</v>
      </c>
      <c r="V9" s="14"/>
      <c r="W9" s="24"/>
      <c r="X9" s="27"/>
      <c r="Y9" s="27"/>
      <c r="Z9" s="112" t="s">
        <v>205</v>
      </c>
      <c r="AA9" s="91"/>
      <c r="AB9" s="91"/>
      <c r="AC9" s="91"/>
      <c r="AD9" s="91"/>
      <c r="AE9" s="91"/>
      <c r="AF9" s="24" t="s">
        <v>1484</v>
      </c>
      <c r="AG9" s="219">
        <v>0.7</v>
      </c>
      <c r="AH9" s="220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26"/>
      <c r="AT9" s="39"/>
      <c r="AU9" s="40"/>
      <c r="AV9" s="75"/>
      <c r="AW9" s="76"/>
      <c r="AX9" s="76"/>
      <c r="AY9" s="77"/>
      <c r="AZ9" s="75"/>
      <c r="BA9" s="76"/>
      <c r="BB9" s="76"/>
      <c r="BC9" s="77"/>
      <c r="BD9" s="177">
        <f>ROUNDUP(ROUND($G$9*AG9,0)*(1+$AX$28),0)+(ROUND(ROUND(S9*AG9,0)*(1+$BB$28),0))</f>
        <v>399</v>
      </c>
      <c r="BE9" s="29"/>
      <c r="BF9" s="185">
        <f>$G$9+S9</f>
        <v>404</v>
      </c>
    </row>
    <row r="10" spans="1:58" s="147" customFormat="1" ht="17.100000000000001" customHeight="1" x14ac:dyDescent="0.15">
      <c r="A10" s="7">
        <v>16</v>
      </c>
      <c r="B10" s="8">
        <v>3307</v>
      </c>
      <c r="C10" s="9" t="s">
        <v>146</v>
      </c>
      <c r="D10" s="55"/>
      <c r="E10" s="56"/>
      <c r="F10" s="56"/>
      <c r="G10" s="56"/>
      <c r="H10" s="126"/>
      <c r="I10" s="126"/>
      <c r="J10" s="126"/>
      <c r="K10" s="14"/>
      <c r="L10" s="14"/>
      <c r="M10" s="14"/>
      <c r="N10" s="18"/>
      <c r="O10" s="245" t="s">
        <v>560</v>
      </c>
      <c r="P10" s="241"/>
      <c r="Q10" s="241"/>
      <c r="R10" s="241"/>
      <c r="S10" s="241"/>
      <c r="T10" s="241"/>
      <c r="U10" s="241"/>
      <c r="V10" s="241"/>
      <c r="W10" s="241"/>
      <c r="X10" s="241"/>
      <c r="Y10" s="52"/>
      <c r="Z10" s="16"/>
      <c r="AA10" s="16"/>
      <c r="AB10" s="16"/>
      <c r="AC10" s="16"/>
      <c r="AD10" s="28"/>
      <c r="AE10" s="28"/>
      <c r="AF10" s="16"/>
      <c r="AG10" s="44"/>
      <c r="AH10" s="45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26"/>
      <c r="AT10" s="39"/>
      <c r="AU10" s="40"/>
      <c r="AV10" s="75"/>
      <c r="AW10" s="76"/>
      <c r="AX10" s="76"/>
      <c r="AY10" s="77"/>
      <c r="AZ10" s="75"/>
      <c r="BA10" s="76"/>
      <c r="BB10" s="76"/>
      <c r="BC10" s="77"/>
      <c r="BD10" s="177">
        <f>ROUNDUP(G9*(1+AX28),0)+(ROUND(S12*(1+BB28),0))</f>
        <v>798</v>
      </c>
      <c r="BE10" s="29"/>
      <c r="BF10" s="185"/>
    </row>
    <row r="11" spans="1:58" s="147" customFormat="1" ht="17.100000000000001" customHeight="1" x14ac:dyDescent="0.15">
      <c r="A11" s="7">
        <v>16</v>
      </c>
      <c r="B11" s="8">
        <v>3308</v>
      </c>
      <c r="C11" s="9" t="s">
        <v>147</v>
      </c>
      <c r="D11" s="56"/>
      <c r="E11" s="56"/>
      <c r="F11" s="56"/>
      <c r="G11" s="56"/>
      <c r="H11" s="126"/>
      <c r="I11" s="126" t="s">
        <v>1852</v>
      </c>
      <c r="J11" s="126"/>
      <c r="K11" s="14"/>
      <c r="L11" s="14"/>
      <c r="M11" s="14"/>
      <c r="N11" s="18"/>
      <c r="O11" s="242"/>
      <c r="P11" s="243"/>
      <c r="Q11" s="243"/>
      <c r="R11" s="243"/>
      <c r="S11" s="243"/>
      <c r="T11" s="243"/>
      <c r="U11" s="243"/>
      <c r="V11" s="243"/>
      <c r="W11" s="243"/>
      <c r="X11" s="243"/>
      <c r="Y11" s="48"/>
      <c r="Z11" s="19"/>
      <c r="AA11" s="20"/>
      <c r="AB11" s="20"/>
      <c r="AC11" s="20"/>
      <c r="AD11" s="31"/>
      <c r="AE11" s="31"/>
      <c r="AF11" s="117"/>
      <c r="AG11" s="117"/>
      <c r="AH11" s="122"/>
      <c r="AI11" s="43" t="s">
        <v>1545</v>
      </c>
      <c r="AJ11" s="20"/>
      <c r="AK11" s="20"/>
      <c r="AL11" s="20"/>
      <c r="AM11" s="20"/>
      <c r="AN11" s="20"/>
      <c r="AO11" s="20"/>
      <c r="AP11" s="20"/>
      <c r="AQ11" s="20"/>
      <c r="AR11" s="20"/>
      <c r="AS11" s="22" t="s">
        <v>1484</v>
      </c>
      <c r="AT11" s="222">
        <v>1</v>
      </c>
      <c r="AU11" s="223"/>
      <c r="AV11" s="75"/>
      <c r="AW11" s="76"/>
      <c r="AX11" s="76"/>
      <c r="AY11" s="77"/>
      <c r="AZ11" s="75"/>
      <c r="BA11" s="76"/>
      <c r="BB11" s="76"/>
      <c r="BC11" s="77"/>
      <c r="BD11" s="177">
        <f>ROUNDUP(ROUND(G9*AT11,0)*(1+AX28),0)+(ROUND(ROUND(S12*AT11,0)*(1+BB28),0))</f>
        <v>798</v>
      </c>
      <c r="BE11" s="29"/>
      <c r="BF11" s="185"/>
    </row>
    <row r="12" spans="1:58" s="147" customFormat="1" ht="17.100000000000001" customHeight="1" x14ac:dyDescent="0.15">
      <c r="A12" s="7">
        <v>16</v>
      </c>
      <c r="B12" s="8">
        <v>3309</v>
      </c>
      <c r="C12" s="9" t="s">
        <v>228</v>
      </c>
      <c r="D12" s="56"/>
      <c r="E12" s="56"/>
      <c r="F12" s="56"/>
      <c r="G12" s="56"/>
      <c r="H12" s="126"/>
      <c r="I12" s="126"/>
      <c r="J12" s="126"/>
      <c r="K12" s="14"/>
      <c r="L12" s="14"/>
      <c r="M12" s="14"/>
      <c r="N12" s="18"/>
      <c r="O12" s="127"/>
      <c r="P12" s="127"/>
      <c r="Q12" s="127"/>
      <c r="R12" s="127"/>
      <c r="S12" s="240">
        <v>331</v>
      </c>
      <c r="T12" s="240"/>
      <c r="U12" s="14" t="s">
        <v>62</v>
      </c>
      <c r="V12" s="14"/>
      <c r="W12" s="24"/>
      <c r="X12" s="27"/>
      <c r="Y12" s="27"/>
      <c r="Z12" s="112" t="s">
        <v>205</v>
      </c>
      <c r="AA12" s="91"/>
      <c r="AB12" s="91"/>
      <c r="AC12" s="91"/>
      <c r="AD12" s="91"/>
      <c r="AE12" s="91"/>
      <c r="AF12" s="24" t="s">
        <v>1484</v>
      </c>
      <c r="AG12" s="219">
        <v>0.7</v>
      </c>
      <c r="AH12" s="220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26"/>
      <c r="AT12" s="39"/>
      <c r="AU12" s="40"/>
      <c r="AV12" s="75"/>
      <c r="AW12" s="76"/>
      <c r="AX12" s="76"/>
      <c r="AY12" s="77"/>
      <c r="AZ12" s="75"/>
      <c r="BA12" s="76"/>
      <c r="BB12" s="76"/>
      <c r="BC12" s="77"/>
      <c r="BD12" s="177">
        <f>ROUNDUP(ROUND($G$9*AG12,0)*(1+$AX$28),0)+(ROUND(ROUND(S12*AG12,0)*(1+$BB$28),0))</f>
        <v>559</v>
      </c>
      <c r="BE12" s="29"/>
      <c r="BF12" s="185">
        <f t="shared" ref="BF12:BF21" si="0">$G$9+S12</f>
        <v>587</v>
      </c>
    </row>
    <row r="13" spans="1:58" s="147" customFormat="1" ht="17.100000000000001" customHeight="1" x14ac:dyDescent="0.15">
      <c r="A13" s="7">
        <v>16</v>
      </c>
      <c r="B13" s="8">
        <v>3311</v>
      </c>
      <c r="C13" s="9" t="s">
        <v>148</v>
      </c>
      <c r="D13" s="56"/>
      <c r="E13" s="56"/>
      <c r="F13" s="56"/>
      <c r="G13" s="56"/>
      <c r="H13" s="126"/>
      <c r="I13" s="126"/>
      <c r="J13" s="126"/>
      <c r="K13" s="14"/>
      <c r="L13" s="14"/>
      <c r="M13" s="14"/>
      <c r="N13" s="14"/>
      <c r="O13" s="245" t="s">
        <v>182</v>
      </c>
      <c r="P13" s="241"/>
      <c r="Q13" s="241"/>
      <c r="R13" s="241"/>
      <c r="S13" s="241"/>
      <c r="T13" s="241"/>
      <c r="U13" s="241"/>
      <c r="V13" s="241"/>
      <c r="W13" s="241"/>
      <c r="X13" s="241"/>
      <c r="Y13" s="52"/>
      <c r="Z13" s="16"/>
      <c r="AA13" s="16"/>
      <c r="AB13" s="16"/>
      <c r="AC13" s="16"/>
      <c r="AD13" s="28"/>
      <c r="AE13" s="28"/>
      <c r="AF13" s="16"/>
      <c r="AG13" s="44"/>
      <c r="AH13" s="45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26"/>
      <c r="AT13" s="39"/>
      <c r="AU13" s="40"/>
      <c r="AV13" s="75"/>
      <c r="AW13" s="76"/>
      <c r="AX13" s="76"/>
      <c r="AY13" s="77"/>
      <c r="AZ13" s="75"/>
      <c r="BA13" s="76"/>
      <c r="BB13" s="76"/>
      <c r="BC13" s="77"/>
      <c r="BD13" s="177">
        <f>ROUNDUP(G9*(1+AX28),0)+(ROUND(S15*(1+BB28),0))</f>
        <v>900</v>
      </c>
      <c r="BE13" s="29"/>
      <c r="BF13" s="185"/>
    </row>
    <row r="14" spans="1:58" s="147" customFormat="1" ht="17.100000000000001" customHeight="1" x14ac:dyDescent="0.15">
      <c r="A14" s="7">
        <v>16</v>
      </c>
      <c r="B14" s="8">
        <v>3312</v>
      </c>
      <c r="C14" s="9" t="s">
        <v>149</v>
      </c>
      <c r="D14" s="56"/>
      <c r="E14" s="56"/>
      <c r="F14" s="56"/>
      <c r="G14" s="56"/>
      <c r="H14" s="126"/>
      <c r="I14" s="126"/>
      <c r="J14" s="126"/>
      <c r="K14" s="14"/>
      <c r="L14" s="14"/>
      <c r="M14" s="14"/>
      <c r="N14" s="14"/>
      <c r="O14" s="242"/>
      <c r="P14" s="243"/>
      <c r="Q14" s="243"/>
      <c r="R14" s="243"/>
      <c r="S14" s="243"/>
      <c r="T14" s="243"/>
      <c r="U14" s="243"/>
      <c r="V14" s="243"/>
      <c r="W14" s="243"/>
      <c r="X14" s="243"/>
      <c r="Y14" s="48"/>
      <c r="Z14" s="19"/>
      <c r="AA14" s="20"/>
      <c r="AB14" s="20"/>
      <c r="AC14" s="20"/>
      <c r="AD14" s="31"/>
      <c r="AE14" s="31"/>
      <c r="AF14" s="117"/>
      <c r="AG14" s="117"/>
      <c r="AH14" s="122"/>
      <c r="AI14" s="43" t="s">
        <v>1545</v>
      </c>
      <c r="AJ14" s="20"/>
      <c r="AK14" s="20"/>
      <c r="AL14" s="20"/>
      <c r="AM14" s="20"/>
      <c r="AN14" s="20"/>
      <c r="AO14" s="20"/>
      <c r="AP14" s="20"/>
      <c r="AQ14" s="20"/>
      <c r="AR14" s="20"/>
      <c r="AS14" s="22" t="s">
        <v>1484</v>
      </c>
      <c r="AT14" s="222">
        <v>1</v>
      </c>
      <c r="AU14" s="223"/>
      <c r="AV14" s="75"/>
      <c r="AW14" s="76"/>
      <c r="AX14" s="76"/>
      <c r="AY14" s="77"/>
      <c r="AZ14" s="75"/>
      <c r="BA14" s="76"/>
      <c r="BB14" s="76"/>
      <c r="BC14" s="77"/>
      <c r="BD14" s="177">
        <f>ROUNDUP(ROUND(G9*AT14,0)*(1+AX28),0)+(ROUND(ROUND(S15*AT14,0)*(1+BB28),0))</f>
        <v>900</v>
      </c>
      <c r="BE14" s="29"/>
      <c r="BF14" s="185"/>
    </row>
    <row r="15" spans="1:58" s="147" customFormat="1" ht="17.100000000000001" customHeight="1" x14ac:dyDescent="0.15">
      <c r="A15" s="7">
        <v>16</v>
      </c>
      <c r="B15" s="8">
        <v>3313</v>
      </c>
      <c r="C15" s="9" t="s">
        <v>229</v>
      </c>
      <c r="D15" s="56"/>
      <c r="E15" s="56"/>
      <c r="F15" s="56"/>
      <c r="G15" s="56"/>
      <c r="H15" s="126"/>
      <c r="I15" s="126"/>
      <c r="J15" s="126"/>
      <c r="K15" s="14"/>
      <c r="L15" s="14"/>
      <c r="M15" s="14"/>
      <c r="N15" s="14"/>
      <c r="O15" s="132"/>
      <c r="P15" s="127"/>
      <c r="Q15" s="127"/>
      <c r="R15" s="127"/>
      <c r="S15" s="240">
        <v>413</v>
      </c>
      <c r="T15" s="240"/>
      <c r="U15" s="14" t="s">
        <v>62</v>
      </c>
      <c r="V15" s="14"/>
      <c r="W15" s="24"/>
      <c r="X15" s="27"/>
      <c r="Y15" s="27"/>
      <c r="Z15" s="112" t="s">
        <v>205</v>
      </c>
      <c r="AA15" s="91"/>
      <c r="AB15" s="91"/>
      <c r="AC15" s="91"/>
      <c r="AD15" s="91"/>
      <c r="AE15" s="91"/>
      <c r="AF15" s="24" t="s">
        <v>1484</v>
      </c>
      <c r="AG15" s="219">
        <v>0.7</v>
      </c>
      <c r="AH15" s="220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26"/>
      <c r="AT15" s="39"/>
      <c r="AU15" s="40"/>
      <c r="AV15" s="75"/>
      <c r="AW15" s="76"/>
      <c r="AX15" s="76"/>
      <c r="AY15" s="77"/>
      <c r="AZ15" s="75"/>
      <c r="BA15" s="76"/>
      <c r="BB15" s="76"/>
      <c r="BC15" s="77"/>
      <c r="BD15" s="177">
        <f>ROUNDUP(ROUND($G$9*AG15,0)*(1+$AX$28),0)+(ROUND(ROUND(S15*AG15,0)*(1+$BB$28),0))</f>
        <v>630</v>
      </c>
      <c r="BE15" s="29"/>
      <c r="BF15" s="185">
        <f t="shared" si="0"/>
        <v>669</v>
      </c>
    </row>
    <row r="16" spans="1:58" s="147" customFormat="1" ht="17.100000000000001" customHeight="1" x14ac:dyDescent="0.15">
      <c r="A16" s="7">
        <v>16</v>
      </c>
      <c r="B16" s="8">
        <v>3315</v>
      </c>
      <c r="C16" s="9" t="s">
        <v>150</v>
      </c>
      <c r="D16" s="56"/>
      <c r="E16" s="56"/>
      <c r="F16" s="56"/>
      <c r="G16" s="56"/>
      <c r="H16" s="126"/>
      <c r="I16" s="126"/>
      <c r="J16" s="126"/>
      <c r="K16" s="14"/>
      <c r="L16" s="14"/>
      <c r="M16" s="14"/>
      <c r="N16" s="14"/>
      <c r="O16" s="245" t="s">
        <v>183</v>
      </c>
      <c r="P16" s="241"/>
      <c r="Q16" s="241"/>
      <c r="R16" s="241"/>
      <c r="S16" s="241"/>
      <c r="T16" s="241"/>
      <c r="U16" s="241"/>
      <c r="V16" s="241"/>
      <c r="W16" s="241"/>
      <c r="X16" s="241"/>
      <c r="Y16" s="52"/>
      <c r="Z16" s="16"/>
      <c r="AA16" s="16"/>
      <c r="AB16" s="16"/>
      <c r="AC16" s="16"/>
      <c r="AD16" s="28"/>
      <c r="AE16" s="28"/>
      <c r="AF16" s="16"/>
      <c r="AG16" s="44"/>
      <c r="AH16" s="45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26"/>
      <c r="AT16" s="39"/>
      <c r="AU16" s="40"/>
      <c r="AV16" s="75"/>
      <c r="AW16" s="76"/>
      <c r="AX16" s="76"/>
      <c r="AY16" s="77"/>
      <c r="AZ16" s="75"/>
      <c r="BA16" s="76"/>
      <c r="BB16" s="76"/>
      <c r="BC16" s="77"/>
      <c r="BD16" s="177">
        <f>ROUNDUP(G9*(1+AX28),0)+(ROUND(S18*(1+BB28),0))</f>
        <v>1007</v>
      </c>
      <c r="BE16" s="29"/>
      <c r="BF16" s="185"/>
    </row>
    <row r="17" spans="1:58" s="147" customFormat="1" ht="17.100000000000001" customHeight="1" x14ac:dyDescent="0.15">
      <c r="A17" s="7">
        <v>16</v>
      </c>
      <c r="B17" s="8">
        <v>3316</v>
      </c>
      <c r="C17" s="9" t="s">
        <v>151</v>
      </c>
      <c r="D17" s="56"/>
      <c r="E17" s="56"/>
      <c r="F17" s="56"/>
      <c r="G17" s="56"/>
      <c r="H17" s="126"/>
      <c r="I17" s="126"/>
      <c r="J17" s="126"/>
      <c r="K17" s="14"/>
      <c r="L17" s="14"/>
      <c r="M17" s="14"/>
      <c r="N17" s="14"/>
      <c r="O17" s="242"/>
      <c r="P17" s="243"/>
      <c r="Q17" s="243"/>
      <c r="R17" s="243"/>
      <c r="S17" s="243"/>
      <c r="T17" s="243"/>
      <c r="U17" s="243"/>
      <c r="V17" s="243"/>
      <c r="W17" s="243"/>
      <c r="X17" s="243"/>
      <c r="Y17" s="48"/>
      <c r="Z17" s="19"/>
      <c r="AA17" s="20"/>
      <c r="AB17" s="20"/>
      <c r="AC17" s="20"/>
      <c r="AD17" s="31"/>
      <c r="AE17" s="31"/>
      <c r="AF17" s="117"/>
      <c r="AG17" s="117"/>
      <c r="AH17" s="122"/>
      <c r="AI17" s="43" t="s">
        <v>1545</v>
      </c>
      <c r="AJ17" s="20"/>
      <c r="AK17" s="20"/>
      <c r="AL17" s="20"/>
      <c r="AM17" s="20"/>
      <c r="AN17" s="20"/>
      <c r="AO17" s="20"/>
      <c r="AP17" s="20"/>
      <c r="AQ17" s="20"/>
      <c r="AR17" s="20"/>
      <c r="AS17" s="22" t="s">
        <v>1484</v>
      </c>
      <c r="AT17" s="222">
        <v>1</v>
      </c>
      <c r="AU17" s="223"/>
      <c r="AV17" s="75"/>
      <c r="AW17" s="76"/>
      <c r="AX17" s="76"/>
      <c r="AY17" s="77"/>
      <c r="AZ17" s="75"/>
      <c r="BA17" s="76"/>
      <c r="BB17" s="76"/>
      <c r="BC17" s="77"/>
      <c r="BD17" s="177">
        <f>ROUNDUP(ROUND(G9*AT17,0)*(1+AX28),0)+(ROUND(ROUND(S18*AT17,0)*(1+BB28),0))</f>
        <v>1007</v>
      </c>
      <c r="BE17" s="29"/>
      <c r="BF17" s="185"/>
    </row>
    <row r="18" spans="1:58" s="147" customFormat="1" ht="17.100000000000001" customHeight="1" x14ac:dyDescent="0.15">
      <c r="A18" s="7">
        <v>16</v>
      </c>
      <c r="B18" s="8">
        <v>3317</v>
      </c>
      <c r="C18" s="9" t="s">
        <v>230</v>
      </c>
      <c r="D18" s="56"/>
      <c r="E18" s="56"/>
      <c r="F18" s="56"/>
      <c r="G18" s="56"/>
      <c r="H18" s="126"/>
      <c r="I18" s="126"/>
      <c r="J18" s="126"/>
      <c r="K18" s="14"/>
      <c r="L18" s="14"/>
      <c r="M18" s="14"/>
      <c r="N18" s="14"/>
      <c r="O18" s="132"/>
      <c r="P18" s="127"/>
      <c r="Q18" s="127"/>
      <c r="R18" s="127"/>
      <c r="S18" s="240">
        <v>498</v>
      </c>
      <c r="T18" s="240"/>
      <c r="U18" s="14" t="s">
        <v>62</v>
      </c>
      <c r="V18" s="14"/>
      <c r="W18" s="24"/>
      <c r="X18" s="27"/>
      <c r="Y18" s="27"/>
      <c r="Z18" s="112" t="s">
        <v>205</v>
      </c>
      <c r="AA18" s="91"/>
      <c r="AB18" s="91"/>
      <c r="AC18" s="91"/>
      <c r="AD18" s="91"/>
      <c r="AE18" s="91"/>
      <c r="AF18" s="24" t="s">
        <v>1484</v>
      </c>
      <c r="AG18" s="219">
        <v>0.7</v>
      </c>
      <c r="AH18" s="220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26"/>
      <c r="AT18" s="39"/>
      <c r="AU18" s="40"/>
      <c r="AV18" s="75"/>
      <c r="AW18" s="76"/>
      <c r="AX18" s="76"/>
      <c r="AY18" s="77"/>
      <c r="AZ18" s="75"/>
      <c r="BA18" s="76"/>
      <c r="BB18" s="76"/>
      <c r="BC18" s="77"/>
      <c r="BD18" s="177">
        <f>ROUNDUP(ROUND($G$9*AG18,0)*(1+$AX$28),0)+(ROUND(ROUND(S18*AG18,0)*(1+$BB$28),0))</f>
        <v>705</v>
      </c>
      <c r="BE18" s="29"/>
      <c r="BF18" s="185">
        <f t="shared" si="0"/>
        <v>754</v>
      </c>
    </row>
    <row r="19" spans="1:58" s="147" customFormat="1" ht="17.100000000000001" customHeight="1" x14ac:dyDescent="0.15">
      <c r="A19" s="7">
        <v>16</v>
      </c>
      <c r="B19" s="8">
        <v>3319</v>
      </c>
      <c r="C19" s="9" t="s">
        <v>152</v>
      </c>
      <c r="D19" s="56"/>
      <c r="E19" s="56"/>
      <c r="F19" s="56"/>
      <c r="G19" s="56"/>
      <c r="H19" s="126"/>
      <c r="I19" s="126"/>
      <c r="J19" s="126"/>
      <c r="K19" s="14"/>
      <c r="L19" s="14"/>
      <c r="M19" s="14"/>
      <c r="N19" s="14"/>
      <c r="O19" s="245" t="s">
        <v>184</v>
      </c>
      <c r="P19" s="241"/>
      <c r="Q19" s="241"/>
      <c r="R19" s="241"/>
      <c r="S19" s="241"/>
      <c r="T19" s="241"/>
      <c r="U19" s="241"/>
      <c r="V19" s="241"/>
      <c r="W19" s="241"/>
      <c r="X19" s="241"/>
      <c r="Y19" s="52"/>
      <c r="Z19" s="16"/>
      <c r="AA19" s="16"/>
      <c r="AB19" s="16"/>
      <c r="AC19" s="16"/>
      <c r="AD19" s="28"/>
      <c r="AE19" s="28"/>
      <c r="AF19" s="16"/>
      <c r="AG19" s="44"/>
      <c r="AH19" s="45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26"/>
      <c r="AT19" s="39"/>
      <c r="AU19" s="40"/>
      <c r="AV19" s="75"/>
      <c r="AW19" s="76"/>
      <c r="AX19" s="76"/>
      <c r="AY19" s="77"/>
      <c r="AZ19" s="75"/>
      <c r="BA19" s="76"/>
      <c r="BB19" s="76"/>
      <c r="BC19" s="77"/>
      <c r="BD19" s="177">
        <f>ROUNDUP(G9*(1+AX28),0)+(ROUND(S21*(1+BB28),0))</f>
        <v>1110</v>
      </c>
      <c r="BE19" s="29"/>
      <c r="BF19" s="185"/>
    </row>
    <row r="20" spans="1:58" s="147" customFormat="1" ht="17.100000000000001" customHeight="1" x14ac:dyDescent="0.15">
      <c r="A20" s="7">
        <v>16</v>
      </c>
      <c r="B20" s="8">
        <v>3320</v>
      </c>
      <c r="C20" s="9" t="s">
        <v>153</v>
      </c>
      <c r="D20" s="56"/>
      <c r="E20" s="56"/>
      <c r="F20" s="56"/>
      <c r="G20" s="56"/>
      <c r="H20" s="126"/>
      <c r="I20" s="126"/>
      <c r="J20" s="126"/>
      <c r="K20" s="14"/>
      <c r="L20" s="14"/>
      <c r="M20" s="14"/>
      <c r="N20" s="14"/>
      <c r="O20" s="242"/>
      <c r="P20" s="243"/>
      <c r="Q20" s="243"/>
      <c r="R20" s="243"/>
      <c r="S20" s="243"/>
      <c r="T20" s="243"/>
      <c r="U20" s="243"/>
      <c r="V20" s="243"/>
      <c r="W20" s="243"/>
      <c r="X20" s="243"/>
      <c r="Y20" s="48"/>
      <c r="Z20" s="19"/>
      <c r="AA20" s="20"/>
      <c r="AB20" s="20"/>
      <c r="AC20" s="20"/>
      <c r="AD20" s="31"/>
      <c r="AE20" s="31"/>
      <c r="AF20" s="117"/>
      <c r="AG20" s="117"/>
      <c r="AH20" s="122"/>
      <c r="AI20" s="43" t="s">
        <v>1545</v>
      </c>
      <c r="AJ20" s="20"/>
      <c r="AK20" s="20"/>
      <c r="AL20" s="20"/>
      <c r="AM20" s="20"/>
      <c r="AN20" s="20"/>
      <c r="AO20" s="20"/>
      <c r="AP20" s="20"/>
      <c r="AQ20" s="20"/>
      <c r="AR20" s="20"/>
      <c r="AS20" s="22" t="s">
        <v>1484</v>
      </c>
      <c r="AT20" s="222">
        <v>1</v>
      </c>
      <c r="AU20" s="223"/>
      <c r="AV20" s="75"/>
      <c r="AW20" s="76"/>
      <c r="AX20" s="76"/>
      <c r="AY20" s="77"/>
      <c r="AZ20" s="75"/>
      <c r="BA20" s="76"/>
      <c r="BB20" s="76"/>
      <c r="BC20" s="77"/>
      <c r="BD20" s="177">
        <f>ROUNDUP(ROUND(G9*AT20,0)*(1+AX28),0)+(ROUND(ROUND(S21*AT20,0)*(1+BB28),0))</f>
        <v>1110</v>
      </c>
      <c r="BE20" s="29"/>
      <c r="BF20" s="185"/>
    </row>
    <row r="21" spans="1:58" s="147" customFormat="1" ht="17.100000000000001" customHeight="1" x14ac:dyDescent="0.15">
      <c r="A21" s="7">
        <v>16</v>
      </c>
      <c r="B21" s="8">
        <v>3321</v>
      </c>
      <c r="C21" s="9" t="s">
        <v>231</v>
      </c>
      <c r="D21" s="56"/>
      <c r="E21" s="56"/>
      <c r="F21" s="56"/>
      <c r="G21" s="56"/>
      <c r="H21" s="126"/>
      <c r="I21" s="126"/>
      <c r="J21" s="126"/>
      <c r="K21" s="14"/>
      <c r="L21" s="14"/>
      <c r="M21" s="14"/>
      <c r="N21" s="14"/>
      <c r="O21" s="132"/>
      <c r="P21" s="127"/>
      <c r="Q21" s="127"/>
      <c r="R21" s="127"/>
      <c r="S21" s="240">
        <v>581</v>
      </c>
      <c r="T21" s="240"/>
      <c r="U21" s="14" t="s">
        <v>62</v>
      </c>
      <c r="V21" s="14"/>
      <c r="W21" s="24"/>
      <c r="X21" s="27"/>
      <c r="Y21" s="27"/>
      <c r="Z21" s="112" t="s">
        <v>205</v>
      </c>
      <c r="AA21" s="91"/>
      <c r="AB21" s="91"/>
      <c r="AC21" s="91"/>
      <c r="AD21" s="91"/>
      <c r="AE21" s="91"/>
      <c r="AF21" s="24" t="s">
        <v>1484</v>
      </c>
      <c r="AG21" s="219">
        <v>0.7</v>
      </c>
      <c r="AH21" s="220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26"/>
      <c r="AT21" s="39"/>
      <c r="AU21" s="40"/>
      <c r="AV21" s="75"/>
      <c r="AW21" s="76"/>
      <c r="AX21" s="76"/>
      <c r="AY21" s="77"/>
      <c r="AZ21" s="75"/>
      <c r="BA21" s="76"/>
      <c r="BB21" s="76"/>
      <c r="BC21" s="77"/>
      <c r="BD21" s="177">
        <f>ROUNDUP(ROUND($G$9*AG21,0)*(1+$AX$28),0)+(ROUND(ROUND(S21*AG21,0)*(1+$BB$28),0))</f>
        <v>778</v>
      </c>
      <c r="BE21" s="29"/>
      <c r="BF21" s="185">
        <f t="shared" si="0"/>
        <v>837</v>
      </c>
    </row>
    <row r="22" spans="1:58" s="147" customFormat="1" ht="17.100000000000001" customHeight="1" x14ac:dyDescent="0.15">
      <c r="A22" s="7">
        <v>16</v>
      </c>
      <c r="B22" s="8">
        <v>3323</v>
      </c>
      <c r="C22" s="9" t="s">
        <v>154</v>
      </c>
      <c r="D22" s="215" t="s">
        <v>553</v>
      </c>
      <c r="E22" s="241"/>
      <c r="F22" s="241"/>
      <c r="G22" s="241"/>
      <c r="H22" s="241"/>
      <c r="I22" s="241"/>
      <c r="J22" s="241"/>
      <c r="K22" s="241"/>
      <c r="L22" s="241"/>
      <c r="M22" s="241"/>
      <c r="N22" s="15"/>
      <c r="O22" s="245" t="s">
        <v>559</v>
      </c>
      <c r="P22" s="241"/>
      <c r="Q22" s="241"/>
      <c r="R22" s="241"/>
      <c r="S22" s="241"/>
      <c r="T22" s="241"/>
      <c r="U22" s="241"/>
      <c r="V22" s="241"/>
      <c r="W22" s="241"/>
      <c r="X22" s="241"/>
      <c r="Y22" s="52"/>
      <c r="Z22" s="16"/>
      <c r="AA22" s="16"/>
      <c r="AB22" s="16"/>
      <c r="AC22" s="16"/>
      <c r="AD22" s="28"/>
      <c r="AE22" s="28"/>
      <c r="AF22" s="16"/>
      <c r="AG22" s="44"/>
      <c r="AH22" s="45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26"/>
      <c r="AT22" s="39"/>
      <c r="AU22" s="40"/>
      <c r="AV22" s="75"/>
      <c r="AW22" s="76"/>
      <c r="AX22" s="76"/>
      <c r="AY22" s="77"/>
      <c r="AZ22" s="75"/>
      <c r="BA22" s="76"/>
      <c r="BB22" s="76"/>
      <c r="BC22" s="77"/>
      <c r="BD22" s="177">
        <f>ROUNDUP(G24*(1+AX28),0)+(ROUND(S24*(1+BB28),0))</f>
        <v>835</v>
      </c>
      <c r="BE22" s="29"/>
    </row>
    <row r="23" spans="1:58" s="147" customFormat="1" ht="17.100000000000001" customHeight="1" x14ac:dyDescent="0.15">
      <c r="A23" s="7">
        <v>16</v>
      </c>
      <c r="B23" s="8">
        <v>3324</v>
      </c>
      <c r="C23" s="9" t="s">
        <v>155</v>
      </c>
      <c r="D23" s="242"/>
      <c r="E23" s="243"/>
      <c r="F23" s="243"/>
      <c r="G23" s="243"/>
      <c r="H23" s="243"/>
      <c r="I23" s="243"/>
      <c r="J23" s="243"/>
      <c r="K23" s="243"/>
      <c r="L23" s="243"/>
      <c r="M23" s="243"/>
      <c r="N23" s="125"/>
      <c r="O23" s="242"/>
      <c r="P23" s="243"/>
      <c r="Q23" s="243"/>
      <c r="R23" s="243"/>
      <c r="S23" s="243"/>
      <c r="T23" s="243"/>
      <c r="U23" s="243"/>
      <c r="V23" s="243"/>
      <c r="W23" s="243"/>
      <c r="X23" s="243"/>
      <c r="Y23" s="48"/>
      <c r="Z23" s="19"/>
      <c r="AA23" s="20"/>
      <c r="AB23" s="20"/>
      <c r="AC23" s="20"/>
      <c r="AD23" s="31"/>
      <c r="AE23" s="31"/>
      <c r="AF23" s="117"/>
      <c r="AG23" s="117"/>
      <c r="AH23" s="122"/>
      <c r="AI23" s="43" t="s">
        <v>1545</v>
      </c>
      <c r="AJ23" s="20"/>
      <c r="AK23" s="20"/>
      <c r="AL23" s="20"/>
      <c r="AM23" s="20"/>
      <c r="AN23" s="20"/>
      <c r="AO23" s="20"/>
      <c r="AP23" s="20"/>
      <c r="AQ23" s="20"/>
      <c r="AR23" s="20"/>
      <c r="AS23" s="22" t="s">
        <v>1484</v>
      </c>
      <c r="AT23" s="222">
        <v>1</v>
      </c>
      <c r="AU23" s="223"/>
      <c r="AV23" s="75"/>
      <c r="AW23" s="76"/>
      <c r="AX23" s="76"/>
      <c r="AY23" s="77"/>
      <c r="AZ23" s="75"/>
      <c r="BA23" s="76"/>
      <c r="BB23" s="76"/>
      <c r="BC23" s="77"/>
      <c r="BD23" s="177">
        <f>ROUNDUP(ROUND(G24*AT23,0)*(1+AX28),0)+(ROUND(ROUND(S24*AT23,0)*(1+BB28),0))</f>
        <v>835</v>
      </c>
      <c r="BE23" s="29"/>
    </row>
    <row r="24" spans="1:58" s="147" customFormat="1" ht="17.100000000000001" customHeight="1" x14ac:dyDescent="0.15">
      <c r="A24" s="7">
        <v>16</v>
      </c>
      <c r="B24" s="8">
        <v>3325</v>
      </c>
      <c r="C24" s="9" t="s">
        <v>232</v>
      </c>
      <c r="D24" s="55"/>
      <c r="E24" s="56"/>
      <c r="F24" s="127"/>
      <c r="G24" s="221">
        <v>404</v>
      </c>
      <c r="H24" s="221"/>
      <c r="I24" s="14" t="s">
        <v>62</v>
      </c>
      <c r="J24" s="14"/>
      <c r="K24" s="24"/>
      <c r="L24" s="27"/>
      <c r="M24" s="27"/>
      <c r="N24" s="125"/>
      <c r="O24" s="127"/>
      <c r="P24" s="127"/>
      <c r="Q24" s="127"/>
      <c r="R24" s="127"/>
      <c r="S24" s="240">
        <v>183</v>
      </c>
      <c r="T24" s="240"/>
      <c r="U24" s="14" t="s">
        <v>62</v>
      </c>
      <c r="V24" s="14"/>
      <c r="W24" s="24"/>
      <c r="X24" s="27"/>
      <c r="Y24" s="27"/>
      <c r="Z24" s="112" t="s">
        <v>205</v>
      </c>
      <c r="AA24" s="91"/>
      <c r="AB24" s="91"/>
      <c r="AC24" s="91"/>
      <c r="AD24" s="91"/>
      <c r="AE24" s="91"/>
      <c r="AF24" s="24" t="s">
        <v>1484</v>
      </c>
      <c r="AG24" s="219">
        <v>0.7</v>
      </c>
      <c r="AH24" s="220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26"/>
      <c r="AT24" s="39"/>
      <c r="AU24" s="40"/>
      <c r="AV24" s="75"/>
      <c r="AW24" s="76"/>
      <c r="AX24" s="76"/>
      <c r="AY24" s="77"/>
      <c r="AZ24" s="75"/>
      <c r="BA24" s="76"/>
      <c r="BB24" s="76"/>
      <c r="BC24" s="77"/>
      <c r="BD24" s="177">
        <f>ROUNDUP(ROUND($G$24*AG24,0)*(1+$AX$28),0)+(ROUND(ROUND(S24*AG24,0)*(1+$BB$28),0))</f>
        <v>585</v>
      </c>
      <c r="BE24" s="29"/>
      <c r="BF24" s="185">
        <f>$G$24+S24</f>
        <v>587</v>
      </c>
    </row>
    <row r="25" spans="1:58" s="147" customFormat="1" ht="17.100000000000001" customHeight="1" x14ac:dyDescent="0.15">
      <c r="A25" s="7">
        <v>16</v>
      </c>
      <c r="B25" s="8">
        <v>3327</v>
      </c>
      <c r="C25" s="9" t="s">
        <v>156</v>
      </c>
      <c r="D25" s="55"/>
      <c r="E25" s="56"/>
      <c r="F25" s="56"/>
      <c r="G25" s="56"/>
      <c r="H25" s="126"/>
      <c r="I25" s="126"/>
      <c r="J25" s="126"/>
      <c r="K25" s="14"/>
      <c r="L25" s="14"/>
      <c r="M25" s="14"/>
      <c r="N25" s="18"/>
      <c r="O25" s="245" t="s">
        <v>560</v>
      </c>
      <c r="P25" s="241"/>
      <c r="Q25" s="241"/>
      <c r="R25" s="241"/>
      <c r="S25" s="241"/>
      <c r="T25" s="241"/>
      <c r="U25" s="241"/>
      <c r="V25" s="241"/>
      <c r="W25" s="241"/>
      <c r="X25" s="241"/>
      <c r="Y25" s="52"/>
      <c r="Z25" s="16"/>
      <c r="AA25" s="16"/>
      <c r="AB25" s="16"/>
      <c r="AC25" s="16"/>
      <c r="AD25" s="28"/>
      <c r="AE25" s="28"/>
      <c r="AF25" s="16"/>
      <c r="AG25" s="44"/>
      <c r="AH25" s="45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26"/>
      <c r="AT25" s="39"/>
      <c r="AU25" s="40"/>
      <c r="AZ25" s="75"/>
      <c r="BA25" s="76"/>
      <c r="BB25" s="76"/>
      <c r="BC25" s="77"/>
      <c r="BD25" s="177">
        <f>ROUNDUP(G24*(1+AX28),0)+(ROUND(S27*(1+BB28),0))</f>
        <v>937</v>
      </c>
      <c r="BE25" s="29"/>
      <c r="BF25" s="185"/>
    </row>
    <row r="26" spans="1:58" s="147" customFormat="1" ht="17.100000000000001" customHeight="1" x14ac:dyDescent="0.15">
      <c r="A26" s="7">
        <v>16</v>
      </c>
      <c r="B26" s="8">
        <v>3328</v>
      </c>
      <c r="C26" s="9" t="s">
        <v>157</v>
      </c>
      <c r="D26" s="56"/>
      <c r="E26" s="56"/>
      <c r="F26" s="56"/>
      <c r="G26" s="56"/>
      <c r="H26" s="126"/>
      <c r="I26" s="126"/>
      <c r="J26" s="126"/>
      <c r="K26" s="14"/>
      <c r="L26" s="14"/>
      <c r="M26" s="14"/>
      <c r="N26" s="18"/>
      <c r="O26" s="242"/>
      <c r="P26" s="243"/>
      <c r="Q26" s="243"/>
      <c r="R26" s="243"/>
      <c r="S26" s="243"/>
      <c r="T26" s="243"/>
      <c r="U26" s="243"/>
      <c r="V26" s="243"/>
      <c r="W26" s="243"/>
      <c r="X26" s="243"/>
      <c r="Y26" s="48"/>
      <c r="Z26" s="19"/>
      <c r="AA26" s="20"/>
      <c r="AB26" s="20"/>
      <c r="AC26" s="20"/>
      <c r="AD26" s="31"/>
      <c r="AE26" s="31"/>
      <c r="AF26" s="117"/>
      <c r="AG26" s="117"/>
      <c r="AH26" s="122"/>
      <c r="AI26" s="43" t="s">
        <v>1545</v>
      </c>
      <c r="AJ26" s="20"/>
      <c r="AK26" s="20"/>
      <c r="AL26" s="20"/>
      <c r="AM26" s="20"/>
      <c r="AN26" s="20"/>
      <c r="AO26" s="20"/>
      <c r="AP26" s="20"/>
      <c r="AQ26" s="20"/>
      <c r="AR26" s="20"/>
      <c r="AS26" s="22" t="s">
        <v>1484</v>
      </c>
      <c r="AT26" s="222">
        <v>1</v>
      </c>
      <c r="AU26" s="223"/>
      <c r="AZ26" s="75"/>
      <c r="BA26" s="76"/>
      <c r="BB26" s="76"/>
      <c r="BC26" s="77"/>
      <c r="BD26" s="177">
        <f>ROUNDUP(ROUND(G24*AT26,0)*(1+AX28),0)+(ROUND(ROUND(S27*AT26,0)*(1+BB28),0))</f>
        <v>937</v>
      </c>
      <c r="BE26" s="29"/>
      <c r="BF26" s="185"/>
    </row>
    <row r="27" spans="1:58" s="147" customFormat="1" ht="17.100000000000001" customHeight="1" x14ac:dyDescent="0.15">
      <c r="A27" s="7">
        <v>16</v>
      </c>
      <c r="B27" s="8">
        <v>3329</v>
      </c>
      <c r="C27" s="9" t="s">
        <v>233</v>
      </c>
      <c r="D27" s="56"/>
      <c r="E27" s="56"/>
      <c r="F27" s="56"/>
      <c r="G27" s="56"/>
      <c r="H27" s="126"/>
      <c r="I27" s="126"/>
      <c r="J27" s="126"/>
      <c r="K27" s="14"/>
      <c r="L27" s="14"/>
      <c r="M27" s="14"/>
      <c r="N27" s="18"/>
      <c r="O27" s="127"/>
      <c r="P27" s="127"/>
      <c r="Q27" s="127"/>
      <c r="R27" s="127"/>
      <c r="S27" s="240">
        <v>265</v>
      </c>
      <c r="T27" s="240"/>
      <c r="U27" s="14" t="s">
        <v>62</v>
      </c>
      <c r="V27" s="14"/>
      <c r="W27" s="24"/>
      <c r="X27" s="27"/>
      <c r="Y27" s="27"/>
      <c r="Z27" s="112" t="s">
        <v>205</v>
      </c>
      <c r="AA27" s="91"/>
      <c r="AB27" s="91"/>
      <c r="AC27" s="91"/>
      <c r="AD27" s="91"/>
      <c r="AE27" s="91"/>
      <c r="AF27" s="24" t="s">
        <v>1484</v>
      </c>
      <c r="AG27" s="219">
        <v>0.7</v>
      </c>
      <c r="AH27" s="220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26"/>
      <c r="AT27" s="39"/>
      <c r="AU27" s="40"/>
      <c r="AV27" s="246" t="s">
        <v>54</v>
      </c>
      <c r="AW27" s="247"/>
      <c r="AX27" s="247"/>
      <c r="AY27" s="248"/>
      <c r="AZ27" s="246" t="s">
        <v>944</v>
      </c>
      <c r="BA27" s="247"/>
      <c r="BB27" s="247"/>
      <c r="BC27" s="248"/>
      <c r="BD27" s="177">
        <f>ROUNDUP(ROUND($G$24*AG27,0)*(1+$AX$28),0)+(ROUND(ROUND(S27*AG27,0)*(1+$BB$28),0))</f>
        <v>658</v>
      </c>
      <c r="BE27" s="29"/>
      <c r="BF27" s="185">
        <f t="shared" ref="BF27:BF33" si="1">$G$24+S27</f>
        <v>669</v>
      </c>
    </row>
    <row r="28" spans="1:58" s="147" customFormat="1" ht="17.100000000000001" customHeight="1" x14ac:dyDescent="0.15">
      <c r="A28" s="7">
        <v>16</v>
      </c>
      <c r="B28" s="8">
        <v>3331</v>
      </c>
      <c r="C28" s="9" t="s">
        <v>158</v>
      </c>
      <c r="D28" s="56"/>
      <c r="E28" s="56"/>
      <c r="F28" s="56"/>
      <c r="G28" s="56"/>
      <c r="H28" s="126"/>
      <c r="I28" s="126"/>
      <c r="J28" s="126"/>
      <c r="K28" s="14"/>
      <c r="L28" s="14"/>
      <c r="M28" s="14"/>
      <c r="N28" s="14"/>
      <c r="O28" s="245" t="s">
        <v>182</v>
      </c>
      <c r="P28" s="241"/>
      <c r="Q28" s="241"/>
      <c r="R28" s="241"/>
      <c r="S28" s="241"/>
      <c r="T28" s="241"/>
      <c r="U28" s="241"/>
      <c r="V28" s="241"/>
      <c r="W28" s="241"/>
      <c r="X28" s="241"/>
      <c r="Y28" s="52"/>
      <c r="Z28" s="16"/>
      <c r="AA28" s="16"/>
      <c r="AB28" s="16"/>
      <c r="AC28" s="16"/>
      <c r="AD28" s="28"/>
      <c r="AE28" s="28"/>
      <c r="AF28" s="16"/>
      <c r="AG28" s="44"/>
      <c r="AH28" s="45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26"/>
      <c r="AT28" s="39"/>
      <c r="AU28" s="40"/>
      <c r="AV28" s="75" t="s">
        <v>1546</v>
      </c>
      <c r="AW28" s="51" t="s">
        <v>1484</v>
      </c>
      <c r="AX28" s="219">
        <v>0.5</v>
      </c>
      <c r="AY28" s="219"/>
      <c r="AZ28" s="75" t="s">
        <v>1547</v>
      </c>
      <c r="BA28" s="51" t="s">
        <v>1484</v>
      </c>
      <c r="BB28" s="219">
        <v>0.25</v>
      </c>
      <c r="BC28" s="219"/>
      <c r="BD28" s="177">
        <f>ROUNDUP(G24*(1+AX28),0)+(ROUND(S30*(1+BB28),0))</f>
        <v>1044</v>
      </c>
      <c r="BE28" s="29"/>
      <c r="BF28" s="185"/>
    </row>
    <row r="29" spans="1:58" s="147" customFormat="1" ht="17.100000000000001" customHeight="1" x14ac:dyDescent="0.15">
      <c r="A29" s="7">
        <v>16</v>
      </c>
      <c r="B29" s="8">
        <v>3332</v>
      </c>
      <c r="C29" s="9" t="s">
        <v>159</v>
      </c>
      <c r="D29" s="56"/>
      <c r="E29" s="56"/>
      <c r="F29" s="56"/>
      <c r="G29" s="56"/>
      <c r="H29" s="126"/>
      <c r="I29" s="126"/>
      <c r="J29" s="126"/>
      <c r="K29" s="14"/>
      <c r="L29" s="14"/>
      <c r="M29" s="14"/>
      <c r="N29" s="14"/>
      <c r="O29" s="242"/>
      <c r="P29" s="243"/>
      <c r="Q29" s="243"/>
      <c r="R29" s="243"/>
      <c r="S29" s="243"/>
      <c r="T29" s="243"/>
      <c r="U29" s="243"/>
      <c r="V29" s="243"/>
      <c r="W29" s="243"/>
      <c r="X29" s="243"/>
      <c r="Y29" s="48"/>
      <c r="Z29" s="19"/>
      <c r="AA29" s="20"/>
      <c r="AB29" s="20"/>
      <c r="AC29" s="20"/>
      <c r="AD29" s="31"/>
      <c r="AE29" s="31"/>
      <c r="AF29" s="117"/>
      <c r="AG29" s="117"/>
      <c r="AH29" s="122"/>
      <c r="AI29" s="43" t="s">
        <v>1545</v>
      </c>
      <c r="AJ29" s="20"/>
      <c r="AK29" s="20"/>
      <c r="AL29" s="20"/>
      <c r="AM29" s="20"/>
      <c r="AN29" s="20"/>
      <c r="AO29" s="20"/>
      <c r="AP29" s="20"/>
      <c r="AQ29" s="20"/>
      <c r="AR29" s="20"/>
      <c r="AS29" s="22" t="s">
        <v>1484</v>
      </c>
      <c r="AT29" s="222">
        <v>1</v>
      </c>
      <c r="AU29" s="223"/>
      <c r="AV29" s="75"/>
      <c r="AW29" s="76"/>
      <c r="AX29" s="76"/>
      <c r="AY29" s="66" t="s">
        <v>516</v>
      </c>
      <c r="AZ29" s="75"/>
      <c r="BA29" s="76"/>
      <c r="BB29" s="76"/>
      <c r="BC29" s="66" t="s">
        <v>516</v>
      </c>
      <c r="BD29" s="177">
        <f>ROUNDUP(ROUND(G24*AT29,0)*(1+AX28),0)+(ROUND(ROUND(S30*AT29,0)*(1+BB28),0))</f>
        <v>1044</v>
      </c>
      <c r="BE29" s="29"/>
      <c r="BF29" s="185"/>
    </row>
    <row r="30" spans="1:58" s="147" customFormat="1" ht="17.100000000000001" customHeight="1" x14ac:dyDescent="0.15">
      <c r="A30" s="7">
        <v>16</v>
      </c>
      <c r="B30" s="8">
        <v>3333</v>
      </c>
      <c r="C30" s="9" t="s">
        <v>234</v>
      </c>
      <c r="D30" s="56"/>
      <c r="E30" s="56"/>
      <c r="F30" s="56"/>
      <c r="G30" s="56"/>
      <c r="H30" s="126"/>
      <c r="I30" s="126"/>
      <c r="J30" s="126"/>
      <c r="K30" s="14"/>
      <c r="L30" s="14"/>
      <c r="M30" s="14"/>
      <c r="N30" s="14"/>
      <c r="O30" s="132"/>
      <c r="P30" s="127"/>
      <c r="Q30" s="127"/>
      <c r="R30" s="127"/>
      <c r="S30" s="240">
        <v>350</v>
      </c>
      <c r="T30" s="240"/>
      <c r="U30" s="14" t="s">
        <v>62</v>
      </c>
      <c r="V30" s="14"/>
      <c r="W30" s="24"/>
      <c r="X30" s="27"/>
      <c r="Y30" s="27"/>
      <c r="Z30" s="112" t="s">
        <v>205</v>
      </c>
      <c r="AA30" s="91"/>
      <c r="AB30" s="91"/>
      <c r="AC30" s="91"/>
      <c r="AD30" s="91"/>
      <c r="AE30" s="91"/>
      <c r="AF30" s="24" t="s">
        <v>1484</v>
      </c>
      <c r="AG30" s="219">
        <v>0.7</v>
      </c>
      <c r="AH30" s="220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26"/>
      <c r="AT30" s="39"/>
      <c r="AU30" s="40"/>
      <c r="AV30" s="75"/>
      <c r="AW30" s="76"/>
      <c r="AX30" s="76"/>
      <c r="AY30" s="77"/>
      <c r="AZ30" s="75"/>
      <c r="BA30" s="76"/>
      <c r="BB30" s="76"/>
      <c r="BC30" s="77"/>
      <c r="BD30" s="177">
        <f>ROUNDUP(ROUND($G$24*AG30,0)*(1+$AX$28),0)+(ROUND(ROUND(S30*AG30,0)*(1+$BB$28),0))</f>
        <v>731</v>
      </c>
      <c r="BE30" s="29"/>
      <c r="BF30" s="185">
        <f t="shared" si="1"/>
        <v>754</v>
      </c>
    </row>
    <row r="31" spans="1:58" s="147" customFormat="1" ht="17.100000000000001" customHeight="1" x14ac:dyDescent="0.15">
      <c r="A31" s="7">
        <v>16</v>
      </c>
      <c r="B31" s="8">
        <v>3335</v>
      </c>
      <c r="C31" s="9" t="s">
        <v>160</v>
      </c>
      <c r="D31" s="56"/>
      <c r="E31" s="56"/>
      <c r="F31" s="56"/>
      <c r="G31" s="56"/>
      <c r="H31" s="126"/>
      <c r="I31" s="126"/>
      <c r="J31" s="126"/>
      <c r="K31" s="14"/>
      <c r="L31" s="14"/>
      <c r="M31" s="14"/>
      <c r="N31" s="14"/>
      <c r="O31" s="245" t="s">
        <v>183</v>
      </c>
      <c r="P31" s="241"/>
      <c r="Q31" s="241"/>
      <c r="R31" s="241"/>
      <c r="S31" s="241"/>
      <c r="T31" s="241"/>
      <c r="U31" s="241"/>
      <c r="V31" s="241"/>
      <c r="W31" s="241"/>
      <c r="X31" s="241"/>
      <c r="Y31" s="52"/>
      <c r="Z31" s="16"/>
      <c r="AA31" s="16"/>
      <c r="AB31" s="16"/>
      <c r="AC31" s="16"/>
      <c r="AD31" s="28"/>
      <c r="AE31" s="28"/>
      <c r="AF31" s="16"/>
      <c r="AG31" s="44"/>
      <c r="AH31" s="45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26"/>
      <c r="AT31" s="39"/>
      <c r="AU31" s="40"/>
      <c r="AV31" s="75"/>
      <c r="AW31" s="76"/>
      <c r="AX31" s="76"/>
      <c r="AY31" s="77"/>
      <c r="AZ31" s="75"/>
      <c r="BA31" s="76"/>
      <c r="BB31" s="76"/>
      <c r="BC31" s="77"/>
      <c r="BD31" s="177">
        <f>ROUNDUP(G24*(1+AX28),0)+(ROUND(S33*(1+BB28),0))</f>
        <v>1147</v>
      </c>
      <c r="BE31" s="29"/>
      <c r="BF31" s="185"/>
    </row>
    <row r="32" spans="1:58" s="147" customFormat="1" ht="17.100000000000001" customHeight="1" x14ac:dyDescent="0.15">
      <c r="A32" s="7">
        <v>16</v>
      </c>
      <c r="B32" s="8">
        <v>3336</v>
      </c>
      <c r="C32" s="9" t="s">
        <v>161</v>
      </c>
      <c r="D32" s="56"/>
      <c r="E32" s="56"/>
      <c r="F32" s="56"/>
      <c r="G32" s="56"/>
      <c r="H32" s="126"/>
      <c r="I32" s="126"/>
      <c r="J32" s="126"/>
      <c r="K32" s="14"/>
      <c r="L32" s="14"/>
      <c r="M32" s="14"/>
      <c r="N32" s="14"/>
      <c r="O32" s="242"/>
      <c r="P32" s="243"/>
      <c r="Q32" s="243"/>
      <c r="R32" s="243"/>
      <c r="S32" s="243"/>
      <c r="T32" s="243"/>
      <c r="U32" s="243"/>
      <c r="V32" s="243"/>
      <c r="W32" s="243"/>
      <c r="X32" s="243"/>
      <c r="Y32" s="48"/>
      <c r="Z32" s="19"/>
      <c r="AA32" s="20"/>
      <c r="AB32" s="20"/>
      <c r="AC32" s="20"/>
      <c r="AD32" s="31"/>
      <c r="AE32" s="31"/>
      <c r="AF32" s="117"/>
      <c r="AG32" s="117"/>
      <c r="AH32" s="122"/>
      <c r="AI32" s="43" t="s">
        <v>1545</v>
      </c>
      <c r="AJ32" s="20"/>
      <c r="AK32" s="20"/>
      <c r="AL32" s="20"/>
      <c r="AM32" s="20"/>
      <c r="AN32" s="20"/>
      <c r="AO32" s="20"/>
      <c r="AP32" s="20"/>
      <c r="AQ32" s="20"/>
      <c r="AR32" s="20"/>
      <c r="AS32" s="22" t="s">
        <v>1484</v>
      </c>
      <c r="AT32" s="222">
        <v>1</v>
      </c>
      <c r="AU32" s="223"/>
      <c r="AV32" s="75"/>
      <c r="AW32" s="76"/>
      <c r="AX32" s="76"/>
      <c r="AY32" s="77"/>
      <c r="AZ32" s="75"/>
      <c r="BA32" s="76"/>
      <c r="BB32" s="76"/>
      <c r="BC32" s="77"/>
      <c r="BD32" s="177">
        <f>ROUNDUP(ROUND(G24*AT32,0)*(1+AX28),0)+(ROUND(ROUND(S33*AT32,0)*(1+BB28),0))</f>
        <v>1147</v>
      </c>
      <c r="BE32" s="29"/>
      <c r="BF32" s="185"/>
    </row>
    <row r="33" spans="1:58" s="147" customFormat="1" ht="17.100000000000001" customHeight="1" x14ac:dyDescent="0.15">
      <c r="A33" s="7">
        <v>16</v>
      </c>
      <c r="B33" s="8">
        <v>3337</v>
      </c>
      <c r="C33" s="9" t="s">
        <v>235</v>
      </c>
      <c r="D33" s="56"/>
      <c r="E33" s="56"/>
      <c r="F33" s="56"/>
      <c r="G33" s="56"/>
      <c r="H33" s="126"/>
      <c r="I33" s="126"/>
      <c r="J33" s="126"/>
      <c r="K33" s="14"/>
      <c r="L33" s="14"/>
      <c r="M33" s="14"/>
      <c r="N33" s="14"/>
      <c r="O33" s="132"/>
      <c r="P33" s="127"/>
      <c r="Q33" s="127"/>
      <c r="R33" s="127"/>
      <c r="S33" s="240">
        <v>433</v>
      </c>
      <c r="T33" s="240"/>
      <c r="U33" s="14" t="s">
        <v>62</v>
      </c>
      <c r="V33" s="14"/>
      <c r="W33" s="24"/>
      <c r="X33" s="27"/>
      <c r="Y33" s="27"/>
      <c r="Z33" s="112" t="s">
        <v>205</v>
      </c>
      <c r="AA33" s="91"/>
      <c r="AB33" s="91"/>
      <c r="AC33" s="91"/>
      <c r="AD33" s="91"/>
      <c r="AE33" s="91"/>
      <c r="AF33" s="24" t="s">
        <v>1484</v>
      </c>
      <c r="AG33" s="219">
        <v>0.7</v>
      </c>
      <c r="AH33" s="220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26"/>
      <c r="AT33" s="39"/>
      <c r="AU33" s="40"/>
      <c r="AV33" s="75"/>
      <c r="AW33" s="76"/>
      <c r="AX33" s="76"/>
      <c r="AY33" s="77"/>
      <c r="AZ33" s="75"/>
      <c r="BA33" s="76"/>
      <c r="BB33" s="76"/>
      <c r="BC33" s="77"/>
      <c r="BD33" s="177">
        <f>ROUNDUP(ROUND($G$24*AG33,0)*(1+$AX$28),0)+(ROUND(ROUND(S33*AG33,0)*(1+$BB$28),0))</f>
        <v>804</v>
      </c>
      <c r="BE33" s="29"/>
      <c r="BF33" s="185">
        <f t="shared" si="1"/>
        <v>837</v>
      </c>
    </row>
    <row r="34" spans="1:58" s="147" customFormat="1" ht="17.100000000000001" customHeight="1" x14ac:dyDescent="0.15">
      <c r="A34" s="7">
        <v>16</v>
      </c>
      <c r="B34" s="8">
        <v>3339</v>
      </c>
      <c r="C34" s="9" t="s">
        <v>162</v>
      </c>
      <c r="D34" s="215" t="s">
        <v>554</v>
      </c>
      <c r="E34" s="241"/>
      <c r="F34" s="241"/>
      <c r="G34" s="241"/>
      <c r="H34" s="241"/>
      <c r="I34" s="241"/>
      <c r="J34" s="241"/>
      <c r="K34" s="241"/>
      <c r="L34" s="241"/>
      <c r="M34" s="241"/>
      <c r="N34" s="15"/>
      <c r="O34" s="245" t="s">
        <v>559</v>
      </c>
      <c r="P34" s="241"/>
      <c r="Q34" s="241"/>
      <c r="R34" s="241"/>
      <c r="S34" s="241"/>
      <c r="T34" s="241"/>
      <c r="U34" s="241"/>
      <c r="V34" s="241"/>
      <c r="W34" s="241"/>
      <c r="X34" s="241"/>
      <c r="Y34" s="52"/>
      <c r="Z34" s="16"/>
      <c r="AA34" s="16"/>
      <c r="AB34" s="16"/>
      <c r="AC34" s="16"/>
      <c r="AD34" s="28"/>
      <c r="AE34" s="28"/>
      <c r="AF34" s="16"/>
      <c r="AG34" s="44"/>
      <c r="AH34" s="45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26"/>
      <c r="AT34" s="39"/>
      <c r="AU34" s="40"/>
      <c r="AV34" s="75"/>
      <c r="AW34" s="76"/>
      <c r="AX34" s="76"/>
      <c r="AY34" s="77"/>
      <c r="AZ34" s="75"/>
      <c r="BA34" s="76"/>
      <c r="BB34" s="76"/>
      <c r="BC34" s="77"/>
      <c r="BD34" s="177">
        <f>ROUNDUP(G36*(1+AX28),0)+(ROUND(S36*(1+BB28),0))</f>
        <v>984</v>
      </c>
      <c r="BE34" s="29"/>
    </row>
    <row r="35" spans="1:58" s="147" customFormat="1" ht="17.100000000000001" customHeight="1" x14ac:dyDescent="0.15">
      <c r="A35" s="7">
        <v>16</v>
      </c>
      <c r="B35" s="8">
        <v>3340</v>
      </c>
      <c r="C35" s="9" t="s">
        <v>163</v>
      </c>
      <c r="D35" s="242"/>
      <c r="E35" s="243"/>
      <c r="F35" s="243"/>
      <c r="G35" s="243"/>
      <c r="H35" s="243"/>
      <c r="I35" s="243"/>
      <c r="J35" s="243"/>
      <c r="K35" s="243"/>
      <c r="L35" s="243"/>
      <c r="M35" s="243"/>
      <c r="N35" s="125"/>
      <c r="O35" s="242"/>
      <c r="P35" s="243"/>
      <c r="Q35" s="243"/>
      <c r="R35" s="243"/>
      <c r="S35" s="243"/>
      <c r="T35" s="243"/>
      <c r="U35" s="243"/>
      <c r="V35" s="243"/>
      <c r="W35" s="243"/>
      <c r="X35" s="243"/>
      <c r="Y35" s="48"/>
      <c r="Z35" s="19"/>
      <c r="AA35" s="20"/>
      <c r="AB35" s="20"/>
      <c r="AC35" s="20"/>
      <c r="AD35" s="31"/>
      <c r="AE35" s="31"/>
      <c r="AF35" s="117"/>
      <c r="AG35" s="117"/>
      <c r="AH35" s="122"/>
      <c r="AI35" s="43" t="s">
        <v>1545</v>
      </c>
      <c r="AJ35" s="20"/>
      <c r="AK35" s="20"/>
      <c r="AL35" s="20"/>
      <c r="AM35" s="20"/>
      <c r="AN35" s="20"/>
      <c r="AO35" s="20"/>
      <c r="AP35" s="20"/>
      <c r="AQ35" s="20"/>
      <c r="AR35" s="20"/>
      <c r="AS35" s="22" t="s">
        <v>1484</v>
      </c>
      <c r="AT35" s="222">
        <v>1</v>
      </c>
      <c r="AU35" s="223"/>
      <c r="AV35" s="75"/>
      <c r="AW35" s="76"/>
      <c r="AX35" s="76"/>
      <c r="AY35" s="77"/>
      <c r="AZ35" s="75"/>
      <c r="BA35" s="76"/>
      <c r="BB35" s="76"/>
      <c r="BC35" s="77"/>
      <c r="BD35" s="177">
        <f>ROUNDUP(ROUND(G36*AT35,0)*(1+AX28),0)+(ROUND(ROUND(S36*AT35,0)*(1+BB28),0))</f>
        <v>984</v>
      </c>
      <c r="BE35" s="29"/>
    </row>
    <row r="36" spans="1:58" s="147" customFormat="1" ht="17.100000000000001" customHeight="1" x14ac:dyDescent="0.15">
      <c r="A36" s="7">
        <v>16</v>
      </c>
      <c r="B36" s="8">
        <v>3341</v>
      </c>
      <c r="C36" s="9" t="s">
        <v>236</v>
      </c>
      <c r="D36" s="55"/>
      <c r="E36" s="56"/>
      <c r="F36" s="127"/>
      <c r="G36" s="221">
        <v>587</v>
      </c>
      <c r="H36" s="221"/>
      <c r="I36" s="14" t="s">
        <v>62</v>
      </c>
      <c r="J36" s="14"/>
      <c r="K36" s="24"/>
      <c r="L36" s="27"/>
      <c r="M36" s="27"/>
      <c r="N36" s="125"/>
      <c r="O36" s="127"/>
      <c r="P36" s="127"/>
      <c r="Q36" s="127"/>
      <c r="R36" s="127"/>
      <c r="S36" s="240">
        <v>82</v>
      </c>
      <c r="T36" s="240"/>
      <c r="U36" s="14" t="s">
        <v>62</v>
      </c>
      <c r="V36" s="127"/>
      <c r="W36" s="24"/>
      <c r="X36" s="27"/>
      <c r="Y36" s="27"/>
      <c r="Z36" s="112" t="s">
        <v>205</v>
      </c>
      <c r="AA36" s="91"/>
      <c r="AB36" s="91"/>
      <c r="AC36" s="91"/>
      <c r="AD36" s="91"/>
      <c r="AE36" s="91"/>
      <c r="AF36" s="24" t="s">
        <v>1484</v>
      </c>
      <c r="AG36" s="219">
        <v>0.7</v>
      </c>
      <c r="AH36" s="220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26"/>
      <c r="AT36" s="39"/>
      <c r="AU36" s="40"/>
      <c r="AV36" s="75"/>
      <c r="AW36" s="76"/>
      <c r="AX36" s="76"/>
      <c r="AY36" s="77"/>
      <c r="AZ36" s="75"/>
      <c r="BA36" s="76"/>
      <c r="BB36" s="76"/>
      <c r="BC36" s="77"/>
      <c r="BD36" s="177">
        <f>ROUNDUP(ROUND($G$36*AG36,0)*(1+$AX$28),0)+(ROUND(ROUND(S36*AG36,0)*(1+$BB$28),0))</f>
        <v>688</v>
      </c>
      <c r="BE36" s="29"/>
      <c r="BF36" s="185">
        <f>$G$36+S36</f>
        <v>669</v>
      </c>
    </row>
    <row r="37" spans="1:58" s="147" customFormat="1" ht="17.100000000000001" customHeight="1" x14ac:dyDescent="0.15">
      <c r="A37" s="7">
        <v>16</v>
      </c>
      <c r="B37" s="8">
        <v>3343</v>
      </c>
      <c r="C37" s="9" t="s">
        <v>164</v>
      </c>
      <c r="D37" s="55"/>
      <c r="E37" s="56"/>
      <c r="F37" s="56"/>
      <c r="G37" s="56"/>
      <c r="H37" s="126"/>
      <c r="I37" s="126"/>
      <c r="J37" s="126"/>
      <c r="K37" s="14"/>
      <c r="L37" s="14"/>
      <c r="M37" s="14"/>
      <c r="N37" s="18"/>
      <c r="O37" s="245" t="s">
        <v>560</v>
      </c>
      <c r="P37" s="241"/>
      <c r="Q37" s="241"/>
      <c r="R37" s="241"/>
      <c r="S37" s="241"/>
      <c r="T37" s="241"/>
      <c r="U37" s="241"/>
      <c r="V37" s="241"/>
      <c r="W37" s="241"/>
      <c r="X37" s="241"/>
      <c r="Y37" s="52"/>
      <c r="Z37" s="16"/>
      <c r="AA37" s="16"/>
      <c r="AB37" s="16"/>
      <c r="AC37" s="16"/>
      <c r="AD37" s="28"/>
      <c r="AE37" s="28"/>
      <c r="AF37" s="16"/>
      <c r="AG37" s="44"/>
      <c r="AH37" s="45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26"/>
      <c r="AT37" s="39"/>
      <c r="AU37" s="40"/>
      <c r="AV37" s="75"/>
      <c r="AW37" s="76"/>
      <c r="AX37" s="76"/>
      <c r="AY37" s="77"/>
      <c r="AZ37" s="75"/>
      <c r="BA37" s="76"/>
      <c r="BB37" s="76"/>
      <c r="BC37" s="77"/>
      <c r="BD37" s="177">
        <f>ROUNDUP(G36*(1+AX28),0)+(ROUND(S39*(1+BB28),0))</f>
        <v>1090</v>
      </c>
      <c r="BE37" s="29"/>
      <c r="BF37" s="185"/>
    </row>
    <row r="38" spans="1:58" s="147" customFormat="1" ht="17.100000000000001" customHeight="1" x14ac:dyDescent="0.15">
      <c r="A38" s="7">
        <v>16</v>
      </c>
      <c r="B38" s="8">
        <v>3344</v>
      </c>
      <c r="C38" s="9" t="s">
        <v>165</v>
      </c>
      <c r="D38" s="56"/>
      <c r="E38" s="56"/>
      <c r="F38" s="56"/>
      <c r="G38" s="56"/>
      <c r="H38" s="126"/>
      <c r="I38" s="126"/>
      <c r="J38" s="126"/>
      <c r="K38" s="14"/>
      <c r="L38" s="14"/>
      <c r="M38" s="14"/>
      <c r="N38" s="18"/>
      <c r="O38" s="242"/>
      <c r="P38" s="243"/>
      <c r="Q38" s="243"/>
      <c r="R38" s="243"/>
      <c r="S38" s="243"/>
      <c r="T38" s="243"/>
      <c r="U38" s="243"/>
      <c r="V38" s="243"/>
      <c r="W38" s="243"/>
      <c r="X38" s="243"/>
      <c r="Y38" s="48"/>
      <c r="Z38" s="19"/>
      <c r="AA38" s="20"/>
      <c r="AB38" s="20"/>
      <c r="AC38" s="20"/>
      <c r="AD38" s="31"/>
      <c r="AE38" s="31"/>
      <c r="AF38" s="117"/>
      <c r="AG38" s="117"/>
      <c r="AH38" s="122"/>
      <c r="AI38" s="43" t="s">
        <v>1545</v>
      </c>
      <c r="AJ38" s="20"/>
      <c r="AK38" s="20"/>
      <c r="AL38" s="20"/>
      <c r="AM38" s="20"/>
      <c r="AN38" s="20"/>
      <c r="AO38" s="20"/>
      <c r="AP38" s="20"/>
      <c r="AQ38" s="20"/>
      <c r="AR38" s="20"/>
      <c r="AS38" s="22" t="s">
        <v>1484</v>
      </c>
      <c r="AT38" s="222">
        <v>1</v>
      </c>
      <c r="AU38" s="223"/>
      <c r="AV38" s="75"/>
      <c r="AW38" s="76"/>
      <c r="AX38" s="76"/>
      <c r="AY38" s="77"/>
      <c r="AZ38" s="75"/>
      <c r="BA38" s="76"/>
      <c r="BB38" s="76"/>
      <c r="BC38" s="77"/>
      <c r="BD38" s="177">
        <f>ROUNDUP(ROUND(G36*AT38,0)*(1+AX28),0)+(ROUND(ROUND(S39*AT38,0)*(1+BB28),0))</f>
        <v>1090</v>
      </c>
      <c r="BE38" s="29"/>
      <c r="BF38" s="185"/>
    </row>
    <row r="39" spans="1:58" s="147" customFormat="1" ht="17.100000000000001" customHeight="1" x14ac:dyDescent="0.15">
      <c r="A39" s="7">
        <v>16</v>
      </c>
      <c r="B39" s="8">
        <v>3345</v>
      </c>
      <c r="C39" s="9" t="s">
        <v>237</v>
      </c>
      <c r="D39" s="56"/>
      <c r="E39" s="56"/>
      <c r="F39" s="56"/>
      <c r="G39" s="56"/>
      <c r="H39" s="126"/>
      <c r="I39" s="126"/>
      <c r="J39" s="126"/>
      <c r="K39" s="14"/>
      <c r="L39" s="14"/>
      <c r="M39" s="14"/>
      <c r="N39" s="18"/>
      <c r="O39" s="127"/>
      <c r="P39" s="127"/>
      <c r="Q39" s="127"/>
      <c r="R39" s="127"/>
      <c r="S39" s="240">
        <v>167</v>
      </c>
      <c r="T39" s="240"/>
      <c r="U39" s="14" t="s">
        <v>62</v>
      </c>
      <c r="V39" s="127"/>
      <c r="W39" s="24"/>
      <c r="X39" s="27"/>
      <c r="Y39" s="27"/>
      <c r="Z39" s="112" t="s">
        <v>205</v>
      </c>
      <c r="AA39" s="91"/>
      <c r="AB39" s="91"/>
      <c r="AC39" s="91"/>
      <c r="AD39" s="91"/>
      <c r="AE39" s="91"/>
      <c r="AF39" s="24" t="s">
        <v>1484</v>
      </c>
      <c r="AG39" s="219">
        <v>0.7</v>
      </c>
      <c r="AH39" s="220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26"/>
      <c r="AT39" s="39"/>
      <c r="AU39" s="40"/>
      <c r="AV39" s="75"/>
      <c r="AW39" s="76"/>
      <c r="AX39" s="76"/>
      <c r="AY39" s="77"/>
      <c r="AZ39" s="75"/>
      <c r="BA39" s="76"/>
      <c r="BB39" s="76"/>
      <c r="BC39" s="77"/>
      <c r="BD39" s="177">
        <f>ROUNDUP(ROUND($G$36*AG39,0)*(1+$AX$28),0)+(ROUND(ROUND(S39*AG39,0)*(1+$BB$28),0))</f>
        <v>763</v>
      </c>
      <c r="BE39" s="29"/>
      <c r="BF39" s="185">
        <f t="shared" ref="BF39:BF42" si="2">$G$36+S39</f>
        <v>754</v>
      </c>
    </row>
    <row r="40" spans="1:58" s="147" customFormat="1" ht="17.100000000000001" customHeight="1" x14ac:dyDescent="0.15">
      <c r="A40" s="7">
        <v>16</v>
      </c>
      <c r="B40" s="8">
        <v>3347</v>
      </c>
      <c r="C40" s="9" t="s">
        <v>166</v>
      </c>
      <c r="D40" s="56"/>
      <c r="E40" s="56"/>
      <c r="F40" s="56"/>
      <c r="G40" s="56"/>
      <c r="H40" s="126"/>
      <c r="I40" s="126"/>
      <c r="J40" s="126"/>
      <c r="K40" s="14"/>
      <c r="L40" s="14"/>
      <c r="M40" s="14"/>
      <c r="N40" s="14"/>
      <c r="O40" s="245" t="s">
        <v>182</v>
      </c>
      <c r="P40" s="241"/>
      <c r="Q40" s="241"/>
      <c r="R40" s="241"/>
      <c r="S40" s="241"/>
      <c r="T40" s="241"/>
      <c r="U40" s="241"/>
      <c r="V40" s="241"/>
      <c r="W40" s="241"/>
      <c r="X40" s="241"/>
      <c r="Y40" s="52"/>
      <c r="Z40" s="16"/>
      <c r="AA40" s="16"/>
      <c r="AB40" s="16"/>
      <c r="AC40" s="16"/>
      <c r="AD40" s="28"/>
      <c r="AE40" s="28"/>
      <c r="AF40" s="16"/>
      <c r="AG40" s="44"/>
      <c r="AH40" s="45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26"/>
      <c r="AT40" s="39"/>
      <c r="AU40" s="40"/>
      <c r="AV40" s="75"/>
      <c r="AW40" s="76"/>
      <c r="AX40" s="76"/>
      <c r="AY40" s="77"/>
      <c r="AZ40" s="75"/>
      <c r="BA40" s="76"/>
      <c r="BB40" s="76"/>
      <c r="BC40" s="77"/>
      <c r="BD40" s="177">
        <f>ROUNDUP(G36*(1+AX28),0)+(ROUND(S42*(1+BB28),0))</f>
        <v>1194</v>
      </c>
      <c r="BE40" s="29"/>
      <c r="BF40" s="185"/>
    </row>
    <row r="41" spans="1:58" s="147" customFormat="1" ht="17.100000000000001" customHeight="1" x14ac:dyDescent="0.15">
      <c r="A41" s="7">
        <v>16</v>
      </c>
      <c r="B41" s="8">
        <v>3348</v>
      </c>
      <c r="C41" s="9" t="s">
        <v>167</v>
      </c>
      <c r="D41" s="56"/>
      <c r="E41" s="56"/>
      <c r="F41" s="56"/>
      <c r="G41" s="56"/>
      <c r="H41" s="126"/>
      <c r="I41" s="126"/>
      <c r="J41" s="126"/>
      <c r="K41" s="14"/>
      <c r="L41" s="14"/>
      <c r="M41" s="14"/>
      <c r="N41" s="14"/>
      <c r="O41" s="242"/>
      <c r="P41" s="243"/>
      <c r="Q41" s="243"/>
      <c r="R41" s="243"/>
      <c r="S41" s="243"/>
      <c r="T41" s="243"/>
      <c r="U41" s="243"/>
      <c r="V41" s="243"/>
      <c r="W41" s="243"/>
      <c r="X41" s="243"/>
      <c r="Y41" s="48"/>
      <c r="Z41" s="19"/>
      <c r="AA41" s="20"/>
      <c r="AB41" s="20"/>
      <c r="AC41" s="20"/>
      <c r="AD41" s="31"/>
      <c r="AE41" s="31"/>
      <c r="AF41" s="117"/>
      <c r="AG41" s="117"/>
      <c r="AH41" s="122"/>
      <c r="AI41" s="43" t="s">
        <v>1545</v>
      </c>
      <c r="AJ41" s="20"/>
      <c r="AK41" s="20"/>
      <c r="AL41" s="20"/>
      <c r="AM41" s="20"/>
      <c r="AN41" s="20"/>
      <c r="AO41" s="20"/>
      <c r="AP41" s="20"/>
      <c r="AQ41" s="20"/>
      <c r="AR41" s="20"/>
      <c r="AS41" s="22" t="s">
        <v>1484</v>
      </c>
      <c r="AT41" s="222">
        <v>1</v>
      </c>
      <c r="AU41" s="223"/>
      <c r="AV41" s="75"/>
      <c r="AW41" s="76"/>
      <c r="AX41" s="76"/>
      <c r="AY41" s="77"/>
      <c r="AZ41" s="75"/>
      <c r="BA41" s="76"/>
      <c r="BB41" s="76"/>
      <c r="BC41" s="77"/>
      <c r="BD41" s="177">
        <f>ROUNDUP(ROUND(G36*AT41,0)*(1+AX28),0)+(ROUND(ROUND(S42*AT41,0)*(1+BB28),0))</f>
        <v>1194</v>
      </c>
      <c r="BE41" s="29"/>
      <c r="BF41" s="185"/>
    </row>
    <row r="42" spans="1:58" s="147" customFormat="1" ht="17.100000000000001" customHeight="1" x14ac:dyDescent="0.15">
      <c r="A42" s="7">
        <v>16</v>
      </c>
      <c r="B42" s="8">
        <v>3349</v>
      </c>
      <c r="C42" s="9" t="s">
        <v>238</v>
      </c>
      <c r="D42" s="56"/>
      <c r="E42" s="56"/>
      <c r="F42" s="56"/>
      <c r="G42" s="56"/>
      <c r="H42" s="126"/>
      <c r="I42" s="126"/>
      <c r="J42" s="126"/>
      <c r="K42" s="14"/>
      <c r="L42" s="14"/>
      <c r="M42" s="14"/>
      <c r="N42" s="14"/>
      <c r="O42" s="132"/>
      <c r="P42" s="127"/>
      <c r="Q42" s="127"/>
      <c r="R42" s="127"/>
      <c r="S42" s="240">
        <v>250</v>
      </c>
      <c r="T42" s="240"/>
      <c r="U42" s="14" t="s">
        <v>62</v>
      </c>
      <c r="V42" s="127"/>
      <c r="W42" s="24"/>
      <c r="X42" s="27"/>
      <c r="Y42" s="27"/>
      <c r="Z42" s="112" t="s">
        <v>205</v>
      </c>
      <c r="AA42" s="91"/>
      <c r="AB42" s="91"/>
      <c r="AC42" s="91"/>
      <c r="AD42" s="91"/>
      <c r="AE42" s="91"/>
      <c r="AF42" s="24" t="s">
        <v>1484</v>
      </c>
      <c r="AG42" s="219">
        <v>0.7</v>
      </c>
      <c r="AH42" s="220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26"/>
      <c r="AT42" s="39"/>
      <c r="AU42" s="40"/>
      <c r="AV42" s="75"/>
      <c r="AW42" s="76"/>
      <c r="AX42" s="76"/>
      <c r="AY42" s="77"/>
      <c r="AZ42" s="75"/>
      <c r="BA42" s="76"/>
      <c r="BB42" s="76"/>
      <c r="BC42" s="77"/>
      <c r="BD42" s="177">
        <f>ROUNDUP(ROUND($G$36*AG42,0)*(1+$AX$28),0)+(ROUND(ROUND(S42*AG42,0)*(1+$BB$28),0))</f>
        <v>836</v>
      </c>
      <c r="BE42" s="29"/>
      <c r="BF42" s="185">
        <f t="shared" si="2"/>
        <v>837</v>
      </c>
    </row>
    <row r="43" spans="1:58" s="147" customFormat="1" ht="17.100000000000001" customHeight="1" x14ac:dyDescent="0.15">
      <c r="A43" s="7">
        <v>16</v>
      </c>
      <c r="B43" s="8">
        <v>3351</v>
      </c>
      <c r="C43" s="9" t="s">
        <v>168</v>
      </c>
      <c r="D43" s="215" t="s">
        <v>555</v>
      </c>
      <c r="E43" s="241"/>
      <c r="F43" s="241"/>
      <c r="G43" s="241"/>
      <c r="H43" s="241"/>
      <c r="I43" s="241"/>
      <c r="J43" s="241"/>
      <c r="K43" s="241"/>
      <c r="L43" s="241"/>
      <c r="M43" s="241"/>
      <c r="N43" s="15"/>
      <c r="O43" s="245" t="s">
        <v>559</v>
      </c>
      <c r="P43" s="241"/>
      <c r="Q43" s="241"/>
      <c r="R43" s="241"/>
      <c r="S43" s="241"/>
      <c r="T43" s="241"/>
      <c r="U43" s="241"/>
      <c r="V43" s="241"/>
      <c r="W43" s="241"/>
      <c r="X43" s="241"/>
      <c r="Y43" s="52"/>
      <c r="Z43" s="16"/>
      <c r="AA43" s="16"/>
      <c r="AB43" s="16"/>
      <c r="AC43" s="16"/>
      <c r="AD43" s="28"/>
      <c r="AE43" s="28"/>
      <c r="AF43" s="16"/>
      <c r="AG43" s="44"/>
      <c r="AH43" s="45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26"/>
      <c r="AT43" s="39"/>
      <c r="AU43" s="40"/>
      <c r="AV43" s="75"/>
      <c r="AW43" s="76"/>
      <c r="AX43" s="76"/>
      <c r="AY43" s="77"/>
      <c r="AZ43" s="75"/>
      <c r="BA43" s="76"/>
      <c r="BB43" s="76"/>
      <c r="BC43" s="77"/>
      <c r="BD43" s="177">
        <f>ROUNDUP(G45*(1+AX28),0)+(ROUND(S45*(1+BB28),0))</f>
        <v>1110</v>
      </c>
      <c r="BE43" s="29"/>
      <c r="BF43" s="185"/>
    </row>
    <row r="44" spans="1:58" s="147" customFormat="1" ht="17.100000000000001" customHeight="1" x14ac:dyDescent="0.15">
      <c r="A44" s="7">
        <v>16</v>
      </c>
      <c r="B44" s="8">
        <v>3352</v>
      </c>
      <c r="C44" s="9" t="s">
        <v>169</v>
      </c>
      <c r="D44" s="242"/>
      <c r="E44" s="243"/>
      <c r="F44" s="243"/>
      <c r="G44" s="243"/>
      <c r="H44" s="243"/>
      <c r="I44" s="243"/>
      <c r="J44" s="243"/>
      <c r="K44" s="243"/>
      <c r="L44" s="243"/>
      <c r="M44" s="243"/>
      <c r="N44" s="125"/>
      <c r="O44" s="242"/>
      <c r="P44" s="243"/>
      <c r="Q44" s="243"/>
      <c r="R44" s="243"/>
      <c r="S44" s="243"/>
      <c r="T44" s="243"/>
      <c r="U44" s="243"/>
      <c r="V44" s="243"/>
      <c r="W44" s="243"/>
      <c r="X44" s="243"/>
      <c r="Y44" s="48"/>
      <c r="Z44" s="19"/>
      <c r="AA44" s="20"/>
      <c r="AB44" s="20"/>
      <c r="AC44" s="20"/>
      <c r="AD44" s="31"/>
      <c r="AE44" s="31"/>
      <c r="AF44" s="117"/>
      <c r="AG44" s="117"/>
      <c r="AH44" s="122"/>
      <c r="AI44" s="43" t="s">
        <v>1545</v>
      </c>
      <c r="AJ44" s="20"/>
      <c r="AK44" s="20"/>
      <c r="AL44" s="20"/>
      <c r="AM44" s="20"/>
      <c r="AN44" s="20"/>
      <c r="AO44" s="20"/>
      <c r="AP44" s="20"/>
      <c r="AQ44" s="20"/>
      <c r="AR44" s="20"/>
      <c r="AS44" s="22" t="s">
        <v>1484</v>
      </c>
      <c r="AT44" s="222">
        <v>1</v>
      </c>
      <c r="AU44" s="223"/>
      <c r="AV44" s="75"/>
      <c r="AW44" s="76"/>
      <c r="AX44" s="76"/>
      <c r="AY44" s="77"/>
      <c r="AZ44" s="75"/>
      <c r="BA44" s="76"/>
      <c r="BB44" s="76"/>
      <c r="BC44" s="77"/>
      <c r="BD44" s="177">
        <f>ROUNDUP(ROUND(G45*AT44,0)*(1+AX28),0)+(ROUND(ROUND(S45*AT44,0)*(1+BB28),0))</f>
        <v>1110</v>
      </c>
      <c r="BE44" s="29"/>
      <c r="BF44" s="185"/>
    </row>
    <row r="45" spans="1:58" s="147" customFormat="1" ht="17.100000000000001" customHeight="1" x14ac:dyDescent="0.15">
      <c r="A45" s="7">
        <v>16</v>
      </c>
      <c r="B45" s="8">
        <v>3353</v>
      </c>
      <c r="C45" s="9" t="s">
        <v>239</v>
      </c>
      <c r="D45" s="55"/>
      <c r="E45" s="56"/>
      <c r="F45" s="127"/>
      <c r="G45" s="221">
        <v>669</v>
      </c>
      <c r="H45" s="221"/>
      <c r="I45" s="14" t="s">
        <v>62</v>
      </c>
      <c r="J45" s="14"/>
      <c r="K45" s="24"/>
      <c r="L45" s="27"/>
      <c r="M45" s="27"/>
      <c r="N45" s="125"/>
      <c r="O45" s="127"/>
      <c r="P45" s="127"/>
      <c r="Q45" s="127"/>
      <c r="R45" s="127"/>
      <c r="S45" s="240">
        <v>85</v>
      </c>
      <c r="T45" s="240"/>
      <c r="U45" s="14" t="s">
        <v>62</v>
      </c>
      <c r="V45" s="127"/>
      <c r="W45" s="24"/>
      <c r="X45" s="27"/>
      <c r="Y45" s="27"/>
      <c r="Z45" s="112" t="s">
        <v>205</v>
      </c>
      <c r="AA45" s="91"/>
      <c r="AB45" s="91"/>
      <c r="AC45" s="91"/>
      <c r="AD45" s="91"/>
      <c r="AE45" s="91"/>
      <c r="AF45" s="24" t="s">
        <v>1484</v>
      </c>
      <c r="AG45" s="219">
        <v>0.7</v>
      </c>
      <c r="AH45" s="220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26"/>
      <c r="AT45" s="39"/>
      <c r="AU45" s="40"/>
      <c r="AV45" s="75"/>
      <c r="AW45" s="76"/>
      <c r="AX45" s="76"/>
      <c r="AY45" s="77"/>
      <c r="AZ45" s="75"/>
      <c r="BA45" s="76"/>
      <c r="BB45" s="76"/>
      <c r="BC45" s="77"/>
      <c r="BD45" s="177">
        <f>ROUNDUP(ROUND($G$45*AG45,0)*(1+$AX$28),0)+(ROUND(ROUND(S45*AG45,0)*(1+$BB$28),0))</f>
        <v>777</v>
      </c>
      <c r="BE45" s="29"/>
      <c r="BF45" s="185">
        <f>$G$45+S45</f>
        <v>754</v>
      </c>
    </row>
    <row r="46" spans="1:58" s="147" customFormat="1" ht="17.100000000000001" customHeight="1" x14ac:dyDescent="0.15">
      <c r="A46" s="7">
        <v>16</v>
      </c>
      <c r="B46" s="8">
        <v>3355</v>
      </c>
      <c r="C46" s="9" t="s">
        <v>170</v>
      </c>
      <c r="D46" s="55"/>
      <c r="E46" s="56"/>
      <c r="F46" s="56"/>
      <c r="G46" s="56"/>
      <c r="H46" s="126"/>
      <c r="I46" s="126"/>
      <c r="J46" s="126"/>
      <c r="K46" s="14"/>
      <c r="L46" s="14"/>
      <c r="M46" s="14"/>
      <c r="N46" s="18"/>
      <c r="O46" s="245" t="s">
        <v>560</v>
      </c>
      <c r="P46" s="241"/>
      <c r="Q46" s="241"/>
      <c r="R46" s="241"/>
      <c r="S46" s="241"/>
      <c r="T46" s="241"/>
      <c r="U46" s="241"/>
      <c r="V46" s="241"/>
      <c r="W46" s="241"/>
      <c r="X46" s="241"/>
      <c r="Y46" s="52"/>
      <c r="Z46" s="16"/>
      <c r="AA46" s="16"/>
      <c r="AB46" s="16"/>
      <c r="AC46" s="16"/>
      <c r="AD46" s="28"/>
      <c r="AE46" s="28"/>
      <c r="AF46" s="16"/>
      <c r="AG46" s="44"/>
      <c r="AH46" s="45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26"/>
      <c r="AT46" s="39"/>
      <c r="AU46" s="40"/>
      <c r="AV46" s="75"/>
      <c r="AW46" s="76"/>
      <c r="AX46" s="76"/>
      <c r="AY46" s="77"/>
      <c r="AZ46" s="75"/>
      <c r="BA46" s="76"/>
      <c r="BB46" s="76"/>
      <c r="BC46" s="77"/>
      <c r="BD46" s="177">
        <f>ROUNDUP(G45*(1+AX28),0)+(ROUND(S48*(1+BB28),0))</f>
        <v>1214</v>
      </c>
      <c r="BE46" s="29"/>
      <c r="BF46" s="185"/>
    </row>
    <row r="47" spans="1:58" s="147" customFormat="1" ht="17.100000000000001" customHeight="1" x14ac:dyDescent="0.15">
      <c r="A47" s="7">
        <v>16</v>
      </c>
      <c r="B47" s="8">
        <v>3356</v>
      </c>
      <c r="C47" s="9" t="s">
        <v>171</v>
      </c>
      <c r="D47" s="56"/>
      <c r="E47" s="56"/>
      <c r="F47" s="56"/>
      <c r="G47" s="56"/>
      <c r="H47" s="126"/>
      <c r="I47" s="126"/>
      <c r="J47" s="126"/>
      <c r="K47" s="14"/>
      <c r="L47" s="14"/>
      <c r="M47" s="14"/>
      <c r="N47" s="18"/>
      <c r="O47" s="242"/>
      <c r="P47" s="243"/>
      <c r="Q47" s="243"/>
      <c r="R47" s="243"/>
      <c r="S47" s="243"/>
      <c r="T47" s="243"/>
      <c r="U47" s="243"/>
      <c r="V47" s="243"/>
      <c r="W47" s="243"/>
      <c r="X47" s="243"/>
      <c r="Y47" s="48"/>
      <c r="Z47" s="19"/>
      <c r="AA47" s="20"/>
      <c r="AB47" s="20"/>
      <c r="AC47" s="20"/>
      <c r="AD47" s="31"/>
      <c r="AE47" s="31"/>
      <c r="AF47" s="117"/>
      <c r="AG47" s="117"/>
      <c r="AH47" s="122"/>
      <c r="AI47" s="43" t="s">
        <v>1545</v>
      </c>
      <c r="AJ47" s="20"/>
      <c r="AK47" s="20"/>
      <c r="AL47" s="20"/>
      <c r="AM47" s="20"/>
      <c r="AN47" s="20"/>
      <c r="AO47" s="20"/>
      <c r="AP47" s="20"/>
      <c r="AQ47" s="20"/>
      <c r="AR47" s="20"/>
      <c r="AS47" s="22" t="s">
        <v>1484</v>
      </c>
      <c r="AT47" s="222">
        <v>1</v>
      </c>
      <c r="AU47" s="223"/>
      <c r="AV47" s="75"/>
      <c r="AW47" s="76"/>
      <c r="AX47" s="76"/>
      <c r="AY47" s="77"/>
      <c r="AZ47" s="75"/>
      <c r="BA47" s="76"/>
      <c r="BB47" s="76"/>
      <c r="BC47" s="77"/>
      <c r="BD47" s="177">
        <f>ROUNDUP(ROUND(G45*AT47,0)*(1+AX28),0)+(ROUND(ROUND(S48*AT47,0)*(1+BB28),0))</f>
        <v>1214</v>
      </c>
      <c r="BE47" s="29"/>
      <c r="BF47" s="185"/>
    </row>
    <row r="48" spans="1:58" s="147" customFormat="1" ht="17.100000000000001" customHeight="1" x14ac:dyDescent="0.15">
      <c r="A48" s="7">
        <v>16</v>
      </c>
      <c r="B48" s="8">
        <v>3357</v>
      </c>
      <c r="C48" s="9" t="s">
        <v>240</v>
      </c>
      <c r="D48" s="56"/>
      <c r="E48" s="56"/>
      <c r="F48" s="56"/>
      <c r="G48" s="56"/>
      <c r="H48" s="126"/>
      <c r="I48" s="126"/>
      <c r="J48" s="126"/>
      <c r="K48" s="14"/>
      <c r="L48" s="14"/>
      <c r="M48" s="14"/>
      <c r="N48" s="18"/>
      <c r="O48" s="127"/>
      <c r="P48" s="127"/>
      <c r="Q48" s="127"/>
      <c r="R48" s="127"/>
      <c r="S48" s="240">
        <v>168</v>
      </c>
      <c r="T48" s="240"/>
      <c r="U48" s="14" t="s">
        <v>62</v>
      </c>
      <c r="V48" s="127"/>
      <c r="W48" s="24"/>
      <c r="X48" s="27"/>
      <c r="Y48" s="27"/>
      <c r="Z48" s="112" t="s">
        <v>205</v>
      </c>
      <c r="AA48" s="91"/>
      <c r="AB48" s="91"/>
      <c r="AC48" s="91"/>
      <c r="AD48" s="91"/>
      <c r="AE48" s="91"/>
      <c r="AF48" s="24" t="s">
        <v>1484</v>
      </c>
      <c r="AG48" s="219">
        <v>0.7</v>
      </c>
      <c r="AH48" s="220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26"/>
      <c r="AT48" s="39"/>
      <c r="AU48" s="40"/>
      <c r="AV48" s="75"/>
      <c r="AW48" s="76"/>
      <c r="AX48" s="76"/>
      <c r="AY48" s="77"/>
      <c r="AZ48" s="75"/>
      <c r="BA48" s="76"/>
      <c r="BB48" s="76"/>
      <c r="BC48" s="77"/>
      <c r="BD48" s="177">
        <f>ROUNDUP(ROUND($G$45*AG48,0)*(1+$AX$28),0)+(ROUND(ROUND(S48*AG48,0)*(1+$BB$28),0))</f>
        <v>850</v>
      </c>
      <c r="BE48" s="29"/>
      <c r="BF48" s="185">
        <f>$G$45+S48</f>
        <v>837</v>
      </c>
    </row>
    <row r="49" spans="1:58" s="147" customFormat="1" ht="17.100000000000001" customHeight="1" x14ac:dyDescent="0.15">
      <c r="A49" s="7">
        <v>16</v>
      </c>
      <c r="B49" s="8">
        <v>3359</v>
      </c>
      <c r="C49" s="9" t="s">
        <v>172</v>
      </c>
      <c r="D49" s="215" t="s">
        <v>894</v>
      </c>
      <c r="E49" s="241"/>
      <c r="F49" s="241"/>
      <c r="G49" s="241"/>
      <c r="H49" s="241"/>
      <c r="I49" s="241"/>
      <c r="J49" s="241"/>
      <c r="K49" s="241"/>
      <c r="L49" s="241"/>
      <c r="M49" s="241"/>
      <c r="N49" s="15"/>
      <c r="O49" s="245" t="s">
        <v>559</v>
      </c>
      <c r="P49" s="241"/>
      <c r="Q49" s="241"/>
      <c r="R49" s="241"/>
      <c r="S49" s="241"/>
      <c r="T49" s="241"/>
      <c r="U49" s="241"/>
      <c r="V49" s="241"/>
      <c r="W49" s="241"/>
      <c r="X49" s="241"/>
      <c r="Y49" s="52"/>
      <c r="Z49" s="16"/>
      <c r="AA49" s="16"/>
      <c r="AB49" s="16"/>
      <c r="AC49" s="16"/>
      <c r="AD49" s="28"/>
      <c r="AE49" s="28"/>
      <c r="AF49" s="16"/>
      <c r="AG49" s="44"/>
      <c r="AH49" s="45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26"/>
      <c r="AT49" s="39"/>
      <c r="AU49" s="40"/>
      <c r="AV49" s="75"/>
      <c r="AW49" s="76"/>
      <c r="AX49" s="76"/>
      <c r="AY49" s="77"/>
      <c r="AZ49" s="75"/>
      <c r="BA49" s="76"/>
      <c r="BB49" s="76"/>
      <c r="BC49" s="77"/>
      <c r="BD49" s="177">
        <f>ROUNDUP(G51*(1+AX28),0)+(ROUND(S51*(1+BB28),0))</f>
        <v>1235</v>
      </c>
      <c r="BE49" s="29"/>
      <c r="BF49" s="185"/>
    </row>
    <row r="50" spans="1:58" s="147" customFormat="1" ht="17.100000000000001" customHeight="1" x14ac:dyDescent="0.15">
      <c r="A50" s="7">
        <v>16</v>
      </c>
      <c r="B50" s="8">
        <v>3360</v>
      </c>
      <c r="C50" s="9" t="s">
        <v>173</v>
      </c>
      <c r="D50" s="242"/>
      <c r="E50" s="243"/>
      <c r="F50" s="243"/>
      <c r="G50" s="243"/>
      <c r="H50" s="243"/>
      <c r="I50" s="243"/>
      <c r="J50" s="243"/>
      <c r="K50" s="243"/>
      <c r="L50" s="243"/>
      <c r="M50" s="243"/>
      <c r="N50" s="125"/>
      <c r="O50" s="242"/>
      <c r="P50" s="243"/>
      <c r="Q50" s="243"/>
      <c r="R50" s="243"/>
      <c r="S50" s="243"/>
      <c r="T50" s="243"/>
      <c r="U50" s="243"/>
      <c r="V50" s="243"/>
      <c r="W50" s="243"/>
      <c r="X50" s="243"/>
      <c r="Y50" s="48"/>
      <c r="Z50" s="19"/>
      <c r="AA50" s="20"/>
      <c r="AB50" s="20"/>
      <c r="AC50" s="20"/>
      <c r="AD50" s="31"/>
      <c r="AE50" s="31"/>
      <c r="AF50" s="117"/>
      <c r="AG50" s="117"/>
      <c r="AH50" s="122"/>
      <c r="AI50" s="43" t="s">
        <v>1545</v>
      </c>
      <c r="AJ50" s="20"/>
      <c r="AK50" s="20"/>
      <c r="AL50" s="20"/>
      <c r="AM50" s="20"/>
      <c r="AN50" s="20"/>
      <c r="AO50" s="20"/>
      <c r="AP50" s="20"/>
      <c r="AQ50" s="20"/>
      <c r="AR50" s="20"/>
      <c r="AS50" s="22" t="s">
        <v>1484</v>
      </c>
      <c r="AT50" s="222">
        <v>1</v>
      </c>
      <c r="AU50" s="223"/>
      <c r="AV50" s="75"/>
      <c r="AW50" s="76"/>
      <c r="AX50" s="76"/>
      <c r="AY50" s="77"/>
      <c r="AZ50" s="75"/>
      <c r="BA50" s="76"/>
      <c r="BB50" s="76"/>
      <c r="BC50" s="77"/>
      <c r="BD50" s="178">
        <f>ROUNDUP(ROUND(G51*AT50,0)*(1+AX28),0)+(ROUND(ROUND(S51*AT50,0)*(1+BB28),0))</f>
        <v>1235</v>
      </c>
      <c r="BE50" s="29"/>
      <c r="BF50" s="185"/>
    </row>
    <row r="51" spans="1:58" s="147" customFormat="1" ht="17.100000000000001" customHeight="1" x14ac:dyDescent="0.15">
      <c r="A51" s="7">
        <v>16</v>
      </c>
      <c r="B51" s="8">
        <v>3361</v>
      </c>
      <c r="C51" s="9" t="s">
        <v>241</v>
      </c>
      <c r="D51" s="57"/>
      <c r="E51" s="58"/>
      <c r="F51" s="129"/>
      <c r="G51" s="230">
        <v>754</v>
      </c>
      <c r="H51" s="230"/>
      <c r="I51" s="20" t="s">
        <v>62</v>
      </c>
      <c r="J51" s="20"/>
      <c r="K51" s="22"/>
      <c r="L51" s="59"/>
      <c r="M51" s="59"/>
      <c r="N51" s="133"/>
      <c r="O51" s="129"/>
      <c r="P51" s="129"/>
      <c r="Q51" s="129"/>
      <c r="R51" s="129"/>
      <c r="S51" s="244">
        <v>83</v>
      </c>
      <c r="T51" s="244"/>
      <c r="U51" s="20" t="s">
        <v>62</v>
      </c>
      <c r="V51" s="129"/>
      <c r="W51" s="22"/>
      <c r="X51" s="59"/>
      <c r="Y51" s="59"/>
      <c r="Z51" s="113" t="s">
        <v>205</v>
      </c>
      <c r="AA51" s="108"/>
      <c r="AB51" s="108"/>
      <c r="AC51" s="108"/>
      <c r="AD51" s="108"/>
      <c r="AE51" s="108"/>
      <c r="AF51" s="26" t="s">
        <v>1484</v>
      </c>
      <c r="AG51" s="228">
        <v>0.7</v>
      </c>
      <c r="AH51" s="229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26"/>
      <c r="AT51" s="39"/>
      <c r="AU51" s="40"/>
      <c r="AV51" s="78"/>
      <c r="AW51" s="79"/>
      <c r="AX51" s="79"/>
      <c r="AY51" s="80"/>
      <c r="AZ51" s="78"/>
      <c r="BA51" s="79"/>
      <c r="BB51" s="79"/>
      <c r="BC51" s="80"/>
      <c r="BD51" s="178">
        <f>ROUNDUP(ROUND(G51*AG51,0)*(1+AX28),0)+(ROUND(ROUND(S51*AG51,0)*(1+BB28),0))</f>
        <v>865</v>
      </c>
      <c r="BE51" s="41"/>
      <c r="BF51" s="185">
        <f t="shared" ref="BF51" si="3">$G$51+S51</f>
        <v>837</v>
      </c>
    </row>
    <row r="52" spans="1:58" ht="17.100000000000001" customHeight="1" x14ac:dyDescent="0.15">
      <c r="A52" s="1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</row>
    <row r="53" spans="1:58" ht="17.100000000000001" customHeight="1" x14ac:dyDescent="0.15">
      <c r="A53" s="1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</row>
    <row r="54" spans="1:58" s="147" customFormat="1" ht="17.100000000000001" customHeight="1" x14ac:dyDescent="0.15">
      <c r="A54" s="25"/>
      <c r="B54" s="25"/>
      <c r="C54" s="14"/>
      <c r="D54" s="14"/>
      <c r="E54" s="14"/>
      <c r="F54" s="14"/>
      <c r="G54" s="14"/>
      <c r="H54" s="14"/>
      <c r="I54" s="14"/>
      <c r="J54" s="32"/>
      <c r="K54" s="14"/>
      <c r="L54" s="14"/>
      <c r="M54" s="14"/>
      <c r="N54" s="14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4"/>
      <c r="AA54" s="14"/>
      <c r="AB54" s="14"/>
      <c r="AC54" s="14"/>
      <c r="AD54" s="14"/>
      <c r="AE54" s="24"/>
      <c r="AF54" s="14"/>
      <c r="AG54" s="27"/>
      <c r="AH54" s="30"/>
      <c r="AI54" s="14"/>
      <c r="AJ54" s="14"/>
      <c r="AK54" s="14"/>
      <c r="AL54" s="27"/>
      <c r="AM54" s="30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4"/>
      <c r="BE54" s="116"/>
    </row>
    <row r="55" spans="1:58" s="147" customFormat="1" ht="17.100000000000001" customHeight="1" x14ac:dyDescent="0.15">
      <c r="A55" s="25"/>
      <c r="B55" s="2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4"/>
      <c r="AA55" s="14"/>
      <c r="AB55" s="14"/>
      <c r="AC55" s="14"/>
      <c r="AD55" s="14"/>
      <c r="AE55" s="24"/>
      <c r="AF55" s="14"/>
      <c r="AG55" s="24"/>
      <c r="AH55" s="30"/>
      <c r="AI55" s="14"/>
      <c r="AJ55" s="14"/>
      <c r="AK55" s="14"/>
      <c r="AL55" s="27"/>
      <c r="AM55" s="30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4"/>
      <c r="BE55" s="116"/>
    </row>
    <row r="56" spans="1:58" s="147" customFormat="1" ht="17.100000000000001" customHeight="1" x14ac:dyDescent="0.15">
      <c r="A56" s="25"/>
      <c r="B56" s="2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4"/>
      <c r="AA56" s="14"/>
      <c r="AB56" s="14"/>
      <c r="AC56" s="14"/>
      <c r="AD56" s="14"/>
      <c r="AE56" s="24"/>
      <c r="AF56" s="14"/>
      <c r="AG56" s="24"/>
      <c r="AH56" s="30"/>
      <c r="AI56" s="14"/>
      <c r="AJ56" s="14"/>
      <c r="AK56" s="14"/>
      <c r="AL56" s="13"/>
      <c r="AM56" s="13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34"/>
      <c r="BE56" s="116"/>
    </row>
    <row r="57" spans="1:58" s="147" customFormat="1" ht="17.100000000000001" customHeight="1" x14ac:dyDescent="0.15">
      <c r="A57" s="25"/>
      <c r="B57" s="2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4"/>
      <c r="AA57" s="14"/>
      <c r="AB57" s="14"/>
      <c r="AC57" s="14"/>
      <c r="AD57" s="35"/>
      <c r="AE57" s="150"/>
      <c r="AF57" s="116"/>
      <c r="AG57" s="150"/>
      <c r="AH57" s="30"/>
      <c r="AI57" s="14"/>
      <c r="AJ57" s="14"/>
      <c r="AK57" s="14"/>
      <c r="AL57" s="27"/>
      <c r="AM57" s="30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4"/>
      <c r="BE57" s="116"/>
    </row>
    <row r="58" spans="1:58" s="147" customFormat="1" ht="17.100000000000001" customHeight="1" x14ac:dyDescent="0.15">
      <c r="A58" s="25"/>
      <c r="B58" s="2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4"/>
      <c r="AA58" s="14"/>
      <c r="AB58" s="14"/>
      <c r="AC58" s="14"/>
      <c r="AD58" s="24"/>
      <c r="AE58" s="27"/>
      <c r="AF58" s="14"/>
      <c r="AG58" s="24"/>
      <c r="AH58" s="30"/>
      <c r="AI58" s="14"/>
      <c r="AJ58" s="14"/>
      <c r="AK58" s="14"/>
      <c r="AL58" s="27"/>
      <c r="AM58" s="30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4"/>
      <c r="BE58" s="116"/>
    </row>
    <row r="59" spans="1:58" s="147" customFormat="1" ht="17.100000000000001" customHeight="1" x14ac:dyDescent="0.15">
      <c r="A59" s="25"/>
      <c r="B59" s="2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4"/>
      <c r="AA59" s="14"/>
      <c r="AB59" s="14"/>
      <c r="AC59" s="14"/>
      <c r="AD59" s="14"/>
      <c r="AE59" s="24"/>
      <c r="AF59" s="14"/>
      <c r="AG59" s="24"/>
      <c r="AH59" s="30"/>
      <c r="AI59" s="14"/>
      <c r="AJ59" s="14"/>
      <c r="AK59" s="14"/>
      <c r="AL59" s="13"/>
      <c r="AM59" s="13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34"/>
      <c r="BE59" s="116"/>
    </row>
    <row r="60" spans="1:58" s="147" customFormat="1" ht="17.100000000000001" customHeight="1" x14ac:dyDescent="0.15">
      <c r="A60" s="25"/>
      <c r="B60" s="2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4"/>
      <c r="AA60" s="14"/>
      <c r="AB60" s="14"/>
      <c r="AC60" s="14"/>
      <c r="AD60" s="14"/>
      <c r="AE60" s="24"/>
      <c r="AF60" s="14"/>
      <c r="AG60" s="27"/>
      <c r="AH60" s="30"/>
      <c r="AI60" s="14"/>
      <c r="AJ60" s="14"/>
      <c r="AK60" s="14"/>
      <c r="AL60" s="27"/>
      <c r="AM60" s="30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4"/>
      <c r="BE60" s="116"/>
    </row>
    <row r="61" spans="1:58" ht="17.100000000000001" customHeight="1" x14ac:dyDescent="0.15"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</row>
    <row r="62" spans="1:58" ht="17.100000000000001" customHeight="1" x14ac:dyDescent="0.15"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</row>
    <row r="63" spans="1:58" ht="17.100000000000001" customHeight="1" x14ac:dyDescent="0.15"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</row>
    <row r="64" spans="1:58" ht="17.100000000000001" customHeight="1" x14ac:dyDescent="0.15"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15:25" ht="17.100000000000001" customHeight="1" x14ac:dyDescent="0.15"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</row>
    <row r="66" spans="15:25" ht="17.100000000000001" customHeight="1" x14ac:dyDescent="0.15"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</row>
    <row r="67" spans="15:25" ht="17.100000000000001" customHeight="1" x14ac:dyDescent="0.15"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spans="15:25" ht="17.100000000000001" customHeight="1" x14ac:dyDescent="0.15"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</row>
  </sheetData>
  <mergeCells count="75">
    <mergeCell ref="AB5:AE5"/>
    <mergeCell ref="AG9:AH9"/>
    <mergeCell ref="AG12:AH12"/>
    <mergeCell ref="AG15:AH15"/>
    <mergeCell ref="D7:M8"/>
    <mergeCell ref="D22:M23"/>
    <mergeCell ref="D34:M35"/>
    <mergeCell ref="O28:X29"/>
    <mergeCell ref="O25:X26"/>
    <mergeCell ref="G24:H24"/>
    <mergeCell ref="O7:X8"/>
    <mergeCell ref="S15:T15"/>
    <mergeCell ref="G9:H9"/>
    <mergeCell ref="O16:X17"/>
    <mergeCell ref="S9:T9"/>
    <mergeCell ref="S12:T12"/>
    <mergeCell ref="O10:X11"/>
    <mergeCell ref="O13:X14"/>
    <mergeCell ref="O19:X20"/>
    <mergeCell ref="S18:T18"/>
    <mergeCell ref="G36:H36"/>
    <mergeCell ref="S21:T21"/>
    <mergeCell ref="AG48:AH48"/>
    <mergeCell ref="AG24:AH24"/>
    <mergeCell ref="O40:X41"/>
    <mergeCell ref="O37:X38"/>
    <mergeCell ref="S42:T42"/>
    <mergeCell ref="AG45:AH45"/>
    <mergeCell ref="O22:X23"/>
    <mergeCell ref="AG21:AH21"/>
    <mergeCell ref="AG42:AH42"/>
    <mergeCell ref="O34:X35"/>
    <mergeCell ref="O31:X32"/>
    <mergeCell ref="AG27:AH27"/>
    <mergeCell ref="AG39:AH39"/>
    <mergeCell ref="BB28:BC28"/>
    <mergeCell ref="AV27:AY27"/>
    <mergeCell ref="AZ27:BC27"/>
    <mergeCell ref="AT17:AU17"/>
    <mergeCell ref="AT23:AU23"/>
    <mergeCell ref="AX28:AY28"/>
    <mergeCell ref="AT11:AU11"/>
    <mergeCell ref="AG18:AH18"/>
    <mergeCell ref="AT8:AU8"/>
    <mergeCell ref="AT38:AU38"/>
    <mergeCell ref="AT14:AU14"/>
    <mergeCell ref="AT26:AU26"/>
    <mergeCell ref="S45:T45"/>
    <mergeCell ref="AT29:AU29"/>
    <mergeCell ref="AT41:AU41"/>
    <mergeCell ref="AG51:AH51"/>
    <mergeCell ref="AG30:AH30"/>
    <mergeCell ref="AG33:AH33"/>
    <mergeCell ref="AG36:AH36"/>
    <mergeCell ref="S33:T33"/>
    <mergeCell ref="O49:X50"/>
    <mergeCell ref="O46:X47"/>
    <mergeCell ref="O43:X44"/>
    <mergeCell ref="AT35:AU35"/>
    <mergeCell ref="G51:H51"/>
    <mergeCell ref="AT20:AU20"/>
    <mergeCell ref="S24:T24"/>
    <mergeCell ref="AT50:AU50"/>
    <mergeCell ref="S27:T27"/>
    <mergeCell ref="S30:T30"/>
    <mergeCell ref="AT47:AU47"/>
    <mergeCell ref="S36:T36"/>
    <mergeCell ref="S39:T39"/>
    <mergeCell ref="S48:T48"/>
    <mergeCell ref="AT44:AU44"/>
    <mergeCell ref="D49:M50"/>
    <mergeCell ref="D43:M44"/>
    <mergeCell ref="AT32:AU32"/>
    <mergeCell ref="G45:H45"/>
    <mergeCell ref="S51:T51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orientation="portrait" r:id="rId1"/>
  <headerFooter alignWithMargins="0">
    <oddHeader>&amp;L&amp;12新潟市地域生活支援事業&amp;R&amp;16R６．４．１～版</oddHeader>
  </headerFooter>
  <rowBreaks count="1" manualBreakCount="1">
    <brk id="53" max="4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B68"/>
  <sheetViews>
    <sheetView view="pageBreakPreview" zoomScale="85" zoomScaleNormal="100" zoomScaleSheetLayoutView="85" workbookViewId="0">
      <selection activeCell="AV2" sqref="AV2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5.625" style="10" customWidth="1"/>
    <col min="4" max="10" width="2.375" style="141" customWidth="1"/>
    <col min="11" max="14" width="2.375" style="10" customWidth="1"/>
    <col min="15" max="25" width="2.375" style="141" customWidth="1"/>
    <col min="26" max="26" width="2.375" style="10" customWidth="1"/>
    <col min="27" max="30" width="2.375" style="141" customWidth="1"/>
    <col min="31" max="31" width="2.375" style="142" customWidth="1"/>
    <col min="32" max="32" width="2.375" style="141" customWidth="1"/>
    <col min="33" max="34" width="2.375" style="142" customWidth="1"/>
    <col min="35" max="51" width="2.375" style="141" customWidth="1"/>
    <col min="52" max="53" width="8.625" style="141" customWidth="1"/>
    <col min="54" max="54" width="4.5" style="141" bestFit="1" customWidth="1"/>
    <col min="55" max="16384" width="9" style="141"/>
  </cols>
  <sheetData>
    <row r="1" spans="1:54" ht="17.100000000000001" customHeight="1" x14ac:dyDescent="0.15">
      <c r="A1" s="1"/>
    </row>
    <row r="2" spans="1:54" ht="17.100000000000001" customHeight="1" x14ac:dyDescent="0.15">
      <c r="A2" s="1"/>
    </row>
    <row r="3" spans="1:54" ht="17.100000000000001" customHeight="1" x14ac:dyDescent="0.15">
      <c r="A3" s="1"/>
    </row>
    <row r="4" spans="1:54" ht="17.100000000000001" customHeight="1" x14ac:dyDescent="0.15">
      <c r="A4" s="1"/>
      <c r="B4" s="1" t="s">
        <v>911</v>
      </c>
    </row>
    <row r="5" spans="1:54" s="147" customFormat="1" ht="17.100000000000001" customHeight="1" x14ac:dyDescent="0.15">
      <c r="A5" s="2" t="s">
        <v>63</v>
      </c>
      <c r="B5" s="143"/>
      <c r="C5" s="11" t="s">
        <v>55</v>
      </c>
      <c r="D5" s="144"/>
      <c r="E5" s="140"/>
      <c r="F5" s="140"/>
      <c r="G5" s="140"/>
      <c r="H5" s="140"/>
      <c r="I5" s="140"/>
      <c r="J5" s="140"/>
      <c r="K5" s="16"/>
      <c r="L5" s="16"/>
      <c r="M5" s="16"/>
      <c r="N5" s="16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249" t="s">
        <v>64</v>
      </c>
      <c r="AA5" s="249"/>
      <c r="AB5" s="249"/>
      <c r="AC5" s="249"/>
      <c r="AD5" s="12"/>
      <c r="AE5" s="145"/>
      <c r="AF5" s="140"/>
      <c r="AG5" s="145"/>
      <c r="AH5" s="145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3" t="s">
        <v>56</v>
      </c>
      <c r="BA5" s="3" t="s">
        <v>57</v>
      </c>
      <c r="BB5" s="116"/>
    </row>
    <row r="6" spans="1:54" s="147" customFormat="1" ht="17.100000000000001" customHeight="1" x14ac:dyDescent="0.15">
      <c r="A6" s="4" t="s">
        <v>58</v>
      </c>
      <c r="B6" s="5" t="s">
        <v>59</v>
      </c>
      <c r="C6" s="21"/>
      <c r="D6" s="156"/>
      <c r="E6" s="157"/>
      <c r="F6" s="157"/>
      <c r="G6" s="157"/>
      <c r="H6" s="157"/>
      <c r="I6" s="69" t="s">
        <v>478</v>
      </c>
      <c r="J6" s="157"/>
      <c r="K6" s="70"/>
      <c r="L6" s="70"/>
      <c r="M6" s="70"/>
      <c r="N6" s="71"/>
      <c r="O6" s="117"/>
      <c r="P6" s="117"/>
      <c r="Q6" s="117"/>
      <c r="R6" s="117"/>
      <c r="S6" s="117"/>
      <c r="T6" s="98"/>
      <c r="U6" s="117"/>
      <c r="V6" s="117"/>
      <c r="W6" s="117"/>
      <c r="X6" s="117"/>
      <c r="Y6" s="117"/>
      <c r="Z6" s="20"/>
      <c r="AA6" s="117"/>
      <c r="AB6" s="117"/>
      <c r="AC6" s="117"/>
      <c r="AD6" s="117"/>
      <c r="AE6" s="148"/>
      <c r="AF6" s="117"/>
      <c r="AG6" s="148"/>
      <c r="AH6" s="148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6" t="s">
        <v>60</v>
      </c>
      <c r="BA6" s="6" t="s">
        <v>61</v>
      </c>
      <c r="BB6" s="116"/>
    </row>
    <row r="7" spans="1:54" s="147" customFormat="1" ht="17.100000000000001" customHeight="1" x14ac:dyDescent="0.15">
      <c r="A7" s="7">
        <v>16</v>
      </c>
      <c r="B7" s="8">
        <v>3363</v>
      </c>
      <c r="C7" s="9" t="s">
        <v>1820</v>
      </c>
      <c r="D7" s="215" t="s">
        <v>52</v>
      </c>
      <c r="E7" s="241"/>
      <c r="F7" s="241"/>
      <c r="G7" s="241"/>
      <c r="H7" s="241"/>
      <c r="I7" s="241"/>
      <c r="J7" s="241"/>
      <c r="K7" s="241"/>
      <c r="L7" s="241"/>
      <c r="M7" s="241"/>
      <c r="N7" s="15"/>
      <c r="O7" s="245" t="s">
        <v>185</v>
      </c>
      <c r="P7" s="241"/>
      <c r="Q7" s="241"/>
      <c r="R7" s="241"/>
      <c r="S7" s="241"/>
      <c r="T7" s="241"/>
      <c r="U7" s="241"/>
      <c r="V7" s="241"/>
      <c r="W7" s="241"/>
      <c r="X7" s="241"/>
      <c r="Y7" s="52"/>
      <c r="Z7" s="16"/>
      <c r="AA7" s="16"/>
      <c r="AB7" s="16"/>
      <c r="AC7" s="16"/>
      <c r="AD7" s="28"/>
      <c r="AE7" s="28"/>
      <c r="AF7" s="16"/>
      <c r="AG7" s="44"/>
      <c r="AH7" s="45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26"/>
      <c r="AT7" s="39"/>
      <c r="AU7" s="40"/>
      <c r="AV7" s="72"/>
      <c r="AW7" s="73"/>
      <c r="AX7" s="73"/>
      <c r="AY7" s="74"/>
      <c r="AZ7" s="177">
        <f>ROUND(ROUND(G9*(1+AX28),0)+V9,0)</f>
        <v>468</v>
      </c>
      <c r="BA7" s="49" t="s">
        <v>1482</v>
      </c>
    </row>
    <row r="8" spans="1:54" s="147" customFormat="1" ht="17.100000000000001" customHeight="1" x14ac:dyDescent="0.15">
      <c r="A8" s="7">
        <v>16</v>
      </c>
      <c r="B8" s="8">
        <v>3364</v>
      </c>
      <c r="C8" s="9" t="s">
        <v>1821</v>
      </c>
      <c r="D8" s="242"/>
      <c r="E8" s="243"/>
      <c r="F8" s="243"/>
      <c r="G8" s="243"/>
      <c r="H8" s="243"/>
      <c r="I8" s="243"/>
      <c r="J8" s="243"/>
      <c r="K8" s="243"/>
      <c r="L8" s="243"/>
      <c r="M8" s="243"/>
      <c r="N8" s="125"/>
      <c r="O8" s="242"/>
      <c r="P8" s="243"/>
      <c r="Q8" s="243"/>
      <c r="R8" s="243"/>
      <c r="S8" s="243"/>
      <c r="T8" s="243"/>
      <c r="U8" s="243"/>
      <c r="V8" s="243"/>
      <c r="W8" s="243"/>
      <c r="X8" s="243"/>
      <c r="Y8" s="48"/>
      <c r="Z8" s="19"/>
      <c r="AA8" s="20"/>
      <c r="AB8" s="20"/>
      <c r="AC8" s="20"/>
      <c r="AD8" s="31"/>
      <c r="AE8" s="31"/>
      <c r="AF8" s="117"/>
      <c r="AG8" s="117"/>
      <c r="AH8" s="122"/>
      <c r="AI8" s="43" t="s">
        <v>1545</v>
      </c>
      <c r="AJ8" s="20"/>
      <c r="AK8" s="20"/>
      <c r="AL8" s="20"/>
      <c r="AM8" s="20"/>
      <c r="AN8" s="20"/>
      <c r="AO8" s="20"/>
      <c r="AP8" s="20"/>
      <c r="AQ8" s="20"/>
      <c r="AR8" s="20"/>
      <c r="AS8" s="22" t="s">
        <v>1484</v>
      </c>
      <c r="AT8" s="222">
        <v>1</v>
      </c>
      <c r="AU8" s="223"/>
      <c r="AV8" s="75"/>
      <c r="AW8" s="76"/>
      <c r="AX8" s="76"/>
      <c r="AY8" s="77"/>
      <c r="AZ8" s="177">
        <f>ROUND(ROUND(G9*AT8,0)*(1+AX28),0)+(ROUND(V9*AT8,0))</f>
        <v>468</v>
      </c>
      <c r="BA8" s="29"/>
    </row>
    <row r="9" spans="1:54" s="147" customFormat="1" ht="17.100000000000001" customHeight="1" x14ac:dyDescent="0.15">
      <c r="A9" s="7">
        <v>16</v>
      </c>
      <c r="B9" s="8">
        <v>3365</v>
      </c>
      <c r="C9" s="9" t="s">
        <v>242</v>
      </c>
      <c r="D9" s="55"/>
      <c r="E9" s="56"/>
      <c r="F9" s="127"/>
      <c r="G9" s="221">
        <f>'移動支援(伴う、合成深夜)'!G9:H9</f>
        <v>256</v>
      </c>
      <c r="H9" s="221"/>
      <c r="I9" s="14" t="s">
        <v>62</v>
      </c>
      <c r="J9" s="14"/>
      <c r="K9" s="24"/>
      <c r="L9" s="127"/>
      <c r="M9" s="127"/>
      <c r="N9" s="125"/>
      <c r="O9" s="127"/>
      <c r="P9" s="127"/>
      <c r="Q9" s="127"/>
      <c r="R9" s="127"/>
      <c r="S9" s="127"/>
      <c r="T9" s="127"/>
      <c r="U9" s="127"/>
      <c r="V9" s="240">
        <v>148</v>
      </c>
      <c r="W9" s="240"/>
      <c r="X9" s="14" t="s">
        <v>62</v>
      </c>
      <c r="Y9" s="14"/>
      <c r="Z9" s="112" t="s">
        <v>205</v>
      </c>
      <c r="AA9" s="91"/>
      <c r="AB9" s="91"/>
      <c r="AC9" s="91"/>
      <c r="AD9" s="91"/>
      <c r="AE9" s="91"/>
      <c r="AF9" s="24" t="s">
        <v>1484</v>
      </c>
      <c r="AG9" s="219">
        <v>0.7</v>
      </c>
      <c r="AH9" s="220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26"/>
      <c r="AT9" s="39"/>
      <c r="AU9" s="40"/>
      <c r="AV9" s="75"/>
      <c r="AW9" s="76"/>
      <c r="AX9" s="76"/>
      <c r="AY9" s="77"/>
      <c r="AZ9" s="177">
        <f>ROUND(ROUND($G$9*AG9,0)*(1+$AX$28),0)+(ROUND(V9*AG9,0))</f>
        <v>328</v>
      </c>
      <c r="BA9" s="29"/>
      <c r="BB9" s="185">
        <f>$G$9+V9</f>
        <v>404</v>
      </c>
    </row>
    <row r="10" spans="1:54" s="147" customFormat="1" ht="17.100000000000001" customHeight="1" x14ac:dyDescent="0.15">
      <c r="A10" s="7">
        <v>16</v>
      </c>
      <c r="B10" s="8">
        <v>3367</v>
      </c>
      <c r="C10" s="9" t="s">
        <v>1822</v>
      </c>
      <c r="D10" s="55"/>
      <c r="E10" s="56"/>
      <c r="F10" s="56"/>
      <c r="G10" s="56"/>
      <c r="H10" s="126"/>
      <c r="I10" s="126"/>
      <c r="J10" s="126"/>
      <c r="K10" s="14"/>
      <c r="L10" s="14"/>
      <c r="M10" s="14"/>
      <c r="N10" s="18"/>
      <c r="O10" s="245" t="s">
        <v>186</v>
      </c>
      <c r="P10" s="241"/>
      <c r="Q10" s="241"/>
      <c r="R10" s="241"/>
      <c r="S10" s="241"/>
      <c r="T10" s="241"/>
      <c r="U10" s="241"/>
      <c r="V10" s="241"/>
      <c r="W10" s="241"/>
      <c r="X10" s="241"/>
      <c r="Y10" s="52"/>
      <c r="Z10" s="16"/>
      <c r="AA10" s="16"/>
      <c r="AB10" s="16"/>
      <c r="AC10" s="16"/>
      <c r="AD10" s="28"/>
      <c r="AE10" s="28"/>
      <c r="AF10" s="16"/>
      <c r="AG10" s="44"/>
      <c r="AH10" s="45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26"/>
      <c r="AT10" s="39"/>
      <c r="AU10" s="40"/>
      <c r="AV10" s="75"/>
      <c r="AW10" s="76"/>
      <c r="AX10" s="76"/>
      <c r="AY10" s="77"/>
      <c r="AZ10" s="177">
        <f>ROUND(ROUND(G9*(1+AX28),0)+V12,0)</f>
        <v>651</v>
      </c>
      <c r="BA10" s="29"/>
      <c r="BB10" s="185"/>
    </row>
    <row r="11" spans="1:54" s="147" customFormat="1" ht="17.100000000000001" customHeight="1" x14ac:dyDescent="0.15">
      <c r="A11" s="7">
        <v>16</v>
      </c>
      <c r="B11" s="8">
        <v>3368</v>
      </c>
      <c r="C11" s="9" t="s">
        <v>1823</v>
      </c>
      <c r="D11" s="56"/>
      <c r="E11" s="56"/>
      <c r="F11" s="56"/>
      <c r="G11" s="56"/>
      <c r="H11" s="126"/>
      <c r="I11" s="126"/>
      <c r="J11" s="126"/>
      <c r="K11" s="14"/>
      <c r="L11" s="14"/>
      <c r="M11" s="14"/>
      <c r="N11" s="18"/>
      <c r="O11" s="242"/>
      <c r="P11" s="243"/>
      <c r="Q11" s="243"/>
      <c r="R11" s="243"/>
      <c r="S11" s="243"/>
      <c r="T11" s="243"/>
      <c r="U11" s="243"/>
      <c r="V11" s="243"/>
      <c r="W11" s="243"/>
      <c r="X11" s="243"/>
      <c r="Y11" s="48"/>
      <c r="Z11" s="19"/>
      <c r="AA11" s="20"/>
      <c r="AB11" s="20"/>
      <c r="AC11" s="20"/>
      <c r="AD11" s="31"/>
      <c r="AE11" s="31"/>
      <c r="AF11" s="117"/>
      <c r="AG11" s="117"/>
      <c r="AH11" s="122"/>
      <c r="AI11" s="43" t="s">
        <v>1545</v>
      </c>
      <c r="AJ11" s="20"/>
      <c r="AK11" s="20"/>
      <c r="AL11" s="20"/>
      <c r="AM11" s="20"/>
      <c r="AN11" s="20"/>
      <c r="AO11" s="20"/>
      <c r="AP11" s="20"/>
      <c r="AQ11" s="20"/>
      <c r="AR11" s="20"/>
      <c r="AS11" s="22" t="s">
        <v>1484</v>
      </c>
      <c r="AT11" s="222">
        <v>1</v>
      </c>
      <c r="AU11" s="223"/>
      <c r="AV11" s="75"/>
      <c r="AW11" s="76"/>
      <c r="AX11" s="76"/>
      <c r="AY11" s="77"/>
      <c r="AZ11" s="177">
        <f>ROUND(ROUND(G9*AT11,0)*(1+AX28),0)+(ROUND(V12*AT11,0))</f>
        <v>651</v>
      </c>
      <c r="BA11" s="29"/>
      <c r="BB11" s="185"/>
    </row>
    <row r="12" spans="1:54" s="147" customFormat="1" ht="17.100000000000001" customHeight="1" x14ac:dyDescent="0.15">
      <c r="A12" s="7">
        <v>16</v>
      </c>
      <c r="B12" s="8">
        <v>3369</v>
      </c>
      <c r="C12" s="9" t="s">
        <v>243</v>
      </c>
      <c r="D12" s="56"/>
      <c r="E12" s="56"/>
      <c r="F12" s="56"/>
      <c r="G12" s="56"/>
      <c r="H12" s="126"/>
      <c r="I12" s="126"/>
      <c r="J12" s="126"/>
      <c r="K12" s="14"/>
      <c r="L12" s="14"/>
      <c r="M12" s="14"/>
      <c r="N12" s="18"/>
      <c r="O12" s="127"/>
      <c r="P12" s="127"/>
      <c r="Q12" s="127"/>
      <c r="R12" s="127"/>
      <c r="S12" s="127"/>
      <c r="T12" s="127"/>
      <c r="U12" s="127"/>
      <c r="V12" s="240">
        <v>331</v>
      </c>
      <c r="W12" s="240"/>
      <c r="X12" s="14" t="s">
        <v>62</v>
      </c>
      <c r="Y12" s="14"/>
      <c r="Z12" s="112" t="s">
        <v>205</v>
      </c>
      <c r="AA12" s="91"/>
      <c r="AB12" s="91"/>
      <c r="AC12" s="91"/>
      <c r="AD12" s="91"/>
      <c r="AE12" s="91"/>
      <c r="AF12" s="24" t="s">
        <v>1484</v>
      </c>
      <c r="AG12" s="219">
        <v>0.7</v>
      </c>
      <c r="AH12" s="220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26"/>
      <c r="AT12" s="39"/>
      <c r="AU12" s="40"/>
      <c r="AV12" s="75"/>
      <c r="AW12" s="76"/>
      <c r="AX12" s="76"/>
      <c r="AY12" s="77"/>
      <c r="AZ12" s="177">
        <f>ROUND(ROUND($G$9*AG12,0)*(1+$AX$28),0)+(ROUND(V12*AG12,0))</f>
        <v>456</v>
      </c>
      <c r="BA12" s="29"/>
      <c r="BB12" s="185">
        <f t="shared" ref="BB12:BB21" si="0">$G$9+V12</f>
        <v>587</v>
      </c>
    </row>
    <row r="13" spans="1:54" s="147" customFormat="1" ht="17.100000000000001" customHeight="1" x14ac:dyDescent="0.15">
      <c r="A13" s="7">
        <v>16</v>
      </c>
      <c r="B13" s="8">
        <v>3371</v>
      </c>
      <c r="C13" s="9" t="s">
        <v>1824</v>
      </c>
      <c r="D13" s="56"/>
      <c r="E13" s="56"/>
      <c r="F13" s="56"/>
      <c r="G13" s="56"/>
      <c r="H13" s="126"/>
      <c r="I13" s="126"/>
      <c r="J13" s="126"/>
      <c r="K13" s="14"/>
      <c r="L13" s="14"/>
      <c r="M13" s="14"/>
      <c r="N13" s="14"/>
      <c r="O13" s="245" t="s">
        <v>187</v>
      </c>
      <c r="P13" s="241"/>
      <c r="Q13" s="241"/>
      <c r="R13" s="241"/>
      <c r="S13" s="241"/>
      <c r="T13" s="241"/>
      <c r="U13" s="241"/>
      <c r="V13" s="241"/>
      <c r="W13" s="241"/>
      <c r="X13" s="241"/>
      <c r="Y13" s="52"/>
      <c r="Z13" s="16"/>
      <c r="AA13" s="16"/>
      <c r="AB13" s="16"/>
      <c r="AC13" s="16"/>
      <c r="AD13" s="28"/>
      <c r="AE13" s="28"/>
      <c r="AF13" s="16"/>
      <c r="AG13" s="44"/>
      <c r="AH13" s="45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26"/>
      <c r="AT13" s="39"/>
      <c r="AU13" s="40"/>
      <c r="AV13" s="75"/>
      <c r="AW13" s="76"/>
      <c r="AX13" s="76"/>
      <c r="AY13" s="77"/>
      <c r="AZ13" s="177">
        <f>ROUND(ROUND(G9*(1+AX28),0)+V15,0)</f>
        <v>733</v>
      </c>
      <c r="BA13" s="29"/>
      <c r="BB13" s="185"/>
    </row>
    <row r="14" spans="1:54" s="147" customFormat="1" ht="17.100000000000001" customHeight="1" x14ac:dyDescent="0.15">
      <c r="A14" s="7">
        <v>16</v>
      </c>
      <c r="B14" s="8">
        <v>3372</v>
      </c>
      <c r="C14" s="9" t="s">
        <v>1825</v>
      </c>
      <c r="D14" s="56"/>
      <c r="E14" s="56"/>
      <c r="F14" s="56"/>
      <c r="G14" s="56"/>
      <c r="H14" s="126"/>
      <c r="I14" s="126"/>
      <c r="J14" s="126"/>
      <c r="K14" s="14"/>
      <c r="L14" s="14"/>
      <c r="M14" s="14"/>
      <c r="N14" s="14"/>
      <c r="O14" s="242"/>
      <c r="P14" s="243"/>
      <c r="Q14" s="243"/>
      <c r="R14" s="243"/>
      <c r="S14" s="243"/>
      <c r="T14" s="243"/>
      <c r="U14" s="243"/>
      <c r="V14" s="243"/>
      <c r="W14" s="243"/>
      <c r="X14" s="243"/>
      <c r="Y14" s="48"/>
      <c r="Z14" s="19"/>
      <c r="AA14" s="20"/>
      <c r="AB14" s="20"/>
      <c r="AC14" s="20"/>
      <c r="AD14" s="31"/>
      <c r="AE14" s="31"/>
      <c r="AF14" s="117"/>
      <c r="AG14" s="117"/>
      <c r="AH14" s="122"/>
      <c r="AI14" s="43" t="s">
        <v>1545</v>
      </c>
      <c r="AJ14" s="20"/>
      <c r="AK14" s="20"/>
      <c r="AL14" s="20"/>
      <c r="AM14" s="20"/>
      <c r="AN14" s="20"/>
      <c r="AO14" s="20"/>
      <c r="AP14" s="20"/>
      <c r="AQ14" s="20"/>
      <c r="AR14" s="20"/>
      <c r="AS14" s="22" t="s">
        <v>1484</v>
      </c>
      <c r="AT14" s="222">
        <v>1</v>
      </c>
      <c r="AU14" s="223"/>
      <c r="AV14" s="75"/>
      <c r="AW14" s="76"/>
      <c r="AX14" s="76"/>
      <c r="AY14" s="77"/>
      <c r="AZ14" s="177">
        <f>ROUND(ROUND(G9*AT14,0)*(1+AX28),0)+(ROUND(V15*AT14,0))</f>
        <v>733</v>
      </c>
      <c r="BA14" s="29"/>
      <c r="BB14" s="185"/>
    </row>
    <row r="15" spans="1:54" s="147" customFormat="1" ht="17.100000000000001" customHeight="1" x14ac:dyDescent="0.15">
      <c r="A15" s="7">
        <v>16</v>
      </c>
      <c r="B15" s="8">
        <v>3373</v>
      </c>
      <c r="C15" s="9" t="s">
        <v>244</v>
      </c>
      <c r="D15" s="56"/>
      <c r="E15" s="56"/>
      <c r="F15" s="56"/>
      <c r="G15" s="56"/>
      <c r="H15" s="126"/>
      <c r="I15" s="126"/>
      <c r="J15" s="126"/>
      <c r="K15" s="14"/>
      <c r="L15" s="14"/>
      <c r="M15" s="14"/>
      <c r="N15" s="14"/>
      <c r="O15" s="132"/>
      <c r="P15" s="127"/>
      <c r="Q15" s="127"/>
      <c r="R15" s="127"/>
      <c r="S15" s="127"/>
      <c r="T15" s="127"/>
      <c r="U15" s="127"/>
      <c r="V15" s="240">
        <v>413</v>
      </c>
      <c r="W15" s="240"/>
      <c r="X15" s="14" t="s">
        <v>62</v>
      </c>
      <c r="Y15" s="14"/>
      <c r="Z15" s="112" t="s">
        <v>205</v>
      </c>
      <c r="AA15" s="91"/>
      <c r="AB15" s="91"/>
      <c r="AC15" s="91"/>
      <c r="AD15" s="91"/>
      <c r="AE15" s="91"/>
      <c r="AF15" s="24" t="s">
        <v>1484</v>
      </c>
      <c r="AG15" s="219">
        <v>0.7</v>
      </c>
      <c r="AH15" s="220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26"/>
      <c r="AT15" s="39"/>
      <c r="AU15" s="40"/>
      <c r="AV15" s="75"/>
      <c r="AW15" s="76"/>
      <c r="AX15" s="76"/>
      <c r="AY15" s="77"/>
      <c r="AZ15" s="177">
        <f>ROUND(ROUND($G$9*AG15,0)*(1+$AX$28),0)+(ROUND(V15*AG15,0))</f>
        <v>513</v>
      </c>
      <c r="BA15" s="29"/>
      <c r="BB15" s="185">
        <f t="shared" si="0"/>
        <v>669</v>
      </c>
    </row>
    <row r="16" spans="1:54" s="147" customFormat="1" ht="17.100000000000001" customHeight="1" x14ac:dyDescent="0.15">
      <c r="A16" s="7">
        <v>16</v>
      </c>
      <c r="B16" s="8">
        <v>3375</v>
      </c>
      <c r="C16" s="9" t="s">
        <v>1826</v>
      </c>
      <c r="D16" s="56"/>
      <c r="E16" s="56"/>
      <c r="F16" s="56"/>
      <c r="G16" s="56"/>
      <c r="H16" s="126"/>
      <c r="I16" s="126"/>
      <c r="J16" s="126"/>
      <c r="K16" s="14"/>
      <c r="L16" s="14"/>
      <c r="M16" s="14"/>
      <c r="N16" s="14"/>
      <c r="O16" s="245" t="s">
        <v>188</v>
      </c>
      <c r="P16" s="241"/>
      <c r="Q16" s="241"/>
      <c r="R16" s="241"/>
      <c r="S16" s="241"/>
      <c r="T16" s="241"/>
      <c r="U16" s="241"/>
      <c r="V16" s="241"/>
      <c r="W16" s="241"/>
      <c r="X16" s="241"/>
      <c r="Y16" s="52"/>
      <c r="Z16" s="16"/>
      <c r="AA16" s="16"/>
      <c r="AB16" s="16"/>
      <c r="AC16" s="16"/>
      <c r="AD16" s="28"/>
      <c r="AE16" s="28"/>
      <c r="AF16" s="16"/>
      <c r="AG16" s="44"/>
      <c r="AH16" s="45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26"/>
      <c r="AT16" s="39"/>
      <c r="AU16" s="40"/>
      <c r="AV16" s="75"/>
      <c r="AW16" s="76"/>
      <c r="AX16" s="76"/>
      <c r="AY16" s="77"/>
      <c r="AZ16" s="177">
        <f>ROUND(ROUND(G9*(1+AX28),0)+V18,0)</f>
        <v>818</v>
      </c>
      <c r="BA16" s="29"/>
      <c r="BB16" s="185"/>
    </row>
    <row r="17" spans="1:54" s="147" customFormat="1" ht="17.100000000000001" customHeight="1" x14ac:dyDescent="0.15">
      <c r="A17" s="7">
        <v>16</v>
      </c>
      <c r="B17" s="8">
        <v>3376</v>
      </c>
      <c r="C17" s="9" t="s">
        <v>1827</v>
      </c>
      <c r="D17" s="56"/>
      <c r="E17" s="56"/>
      <c r="F17" s="56"/>
      <c r="G17" s="56"/>
      <c r="H17" s="126"/>
      <c r="I17" s="126"/>
      <c r="J17" s="126"/>
      <c r="K17" s="14"/>
      <c r="L17" s="14"/>
      <c r="M17" s="14"/>
      <c r="N17" s="14"/>
      <c r="O17" s="242"/>
      <c r="P17" s="243"/>
      <c r="Q17" s="243"/>
      <c r="R17" s="243"/>
      <c r="S17" s="243"/>
      <c r="T17" s="243"/>
      <c r="U17" s="243"/>
      <c r="V17" s="243"/>
      <c r="W17" s="243"/>
      <c r="X17" s="243"/>
      <c r="Y17" s="48"/>
      <c r="Z17" s="19"/>
      <c r="AA17" s="20"/>
      <c r="AB17" s="20"/>
      <c r="AC17" s="20"/>
      <c r="AD17" s="31"/>
      <c r="AE17" s="31"/>
      <c r="AF17" s="117"/>
      <c r="AG17" s="117"/>
      <c r="AH17" s="122"/>
      <c r="AI17" s="43" t="s">
        <v>1828</v>
      </c>
      <c r="AJ17" s="20"/>
      <c r="AK17" s="20"/>
      <c r="AL17" s="20"/>
      <c r="AM17" s="20"/>
      <c r="AN17" s="20"/>
      <c r="AO17" s="20"/>
      <c r="AP17" s="20"/>
      <c r="AQ17" s="20"/>
      <c r="AR17" s="20"/>
      <c r="AS17" s="22" t="s">
        <v>1501</v>
      </c>
      <c r="AT17" s="222">
        <v>1</v>
      </c>
      <c r="AU17" s="223"/>
      <c r="AV17" s="75"/>
      <c r="AW17" s="76"/>
      <c r="AX17" s="76"/>
      <c r="AY17" s="77"/>
      <c r="AZ17" s="177">
        <f>ROUND(ROUND(G9*AT17,0)*(1+AX28),0)+(ROUND(V18*AT17,0))</f>
        <v>818</v>
      </c>
      <c r="BA17" s="29"/>
      <c r="BB17" s="185"/>
    </row>
    <row r="18" spans="1:54" s="147" customFormat="1" ht="17.100000000000001" customHeight="1" x14ac:dyDescent="0.15">
      <c r="A18" s="7">
        <v>16</v>
      </c>
      <c r="B18" s="8">
        <v>3377</v>
      </c>
      <c r="C18" s="9" t="s">
        <v>245</v>
      </c>
      <c r="D18" s="56"/>
      <c r="E18" s="56"/>
      <c r="F18" s="56"/>
      <c r="G18" s="56"/>
      <c r="H18" s="126"/>
      <c r="I18" s="126"/>
      <c r="J18" s="126"/>
      <c r="K18" s="14"/>
      <c r="L18" s="14"/>
      <c r="M18" s="14"/>
      <c r="N18" s="14"/>
      <c r="O18" s="132"/>
      <c r="P18" s="127"/>
      <c r="Q18" s="127"/>
      <c r="R18" s="127"/>
      <c r="S18" s="127"/>
      <c r="T18" s="127"/>
      <c r="U18" s="127"/>
      <c r="V18" s="240">
        <v>498</v>
      </c>
      <c r="W18" s="240"/>
      <c r="X18" s="14" t="s">
        <v>62</v>
      </c>
      <c r="Y18" s="14"/>
      <c r="Z18" s="112" t="s">
        <v>205</v>
      </c>
      <c r="AA18" s="91"/>
      <c r="AB18" s="91"/>
      <c r="AC18" s="91"/>
      <c r="AD18" s="91"/>
      <c r="AE18" s="91"/>
      <c r="AF18" s="24" t="s">
        <v>1501</v>
      </c>
      <c r="AG18" s="219">
        <v>0.7</v>
      </c>
      <c r="AH18" s="220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26"/>
      <c r="AT18" s="39"/>
      <c r="AU18" s="40"/>
      <c r="AV18" s="75"/>
      <c r="AW18" s="76"/>
      <c r="AX18" s="76"/>
      <c r="AY18" s="77"/>
      <c r="AZ18" s="177">
        <f>ROUND(ROUND($G$9*AG18,0)*(1+$AX$28),0)+(ROUND(V18*AG18,0))</f>
        <v>573</v>
      </c>
      <c r="BA18" s="29"/>
      <c r="BB18" s="185">
        <f t="shared" si="0"/>
        <v>754</v>
      </c>
    </row>
    <row r="19" spans="1:54" s="147" customFormat="1" ht="17.100000000000001" customHeight="1" x14ac:dyDescent="0.15">
      <c r="A19" s="7">
        <v>16</v>
      </c>
      <c r="B19" s="8">
        <v>3379</v>
      </c>
      <c r="C19" s="9" t="s">
        <v>1829</v>
      </c>
      <c r="D19" s="56"/>
      <c r="E19" s="56"/>
      <c r="F19" s="56"/>
      <c r="G19" s="56"/>
      <c r="H19" s="126"/>
      <c r="I19" s="126"/>
      <c r="J19" s="126"/>
      <c r="K19" s="14"/>
      <c r="L19" s="14"/>
      <c r="M19" s="14"/>
      <c r="N19" s="14"/>
      <c r="O19" s="245" t="s">
        <v>189</v>
      </c>
      <c r="P19" s="241"/>
      <c r="Q19" s="241"/>
      <c r="R19" s="241"/>
      <c r="S19" s="241"/>
      <c r="T19" s="241"/>
      <c r="U19" s="241"/>
      <c r="V19" s="241"/>
      <c r="W19" s="241"/>
      <c r="X19" s="241"/>
      <c r="Y19" s="52"/>
      <c r="Z19" s="16"/>
      <c r="AA19" s="16"/>
      <c r="AB19" s="16"/>
      <c r="AC19" s="16"/>
      <c r="AD19" s="28"/>
      <c r="AE19" s="28"/>
      <c r="AF19" s="16"/>
      <c r="AG19" s="44"/>
      <c r="AH19" s="45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26"/>
      <c r="AT19" s="39"/>
      <c r="AU19" s="40"/>
      <c r="AV19" s="75"/>
      <c r="AW19" s="76"/>
      <c r="AX19" s="76"/>
      <c r="AY19" s="77"/>
      <c r="AZ19" s="177">
        <f>ROUND(ROUND(G9*(1+AX28),0)+V21,0)</f>
        <v>901</v>
      </c>
      <c r="BA19" s="29"/>
      <c r="BB19" s="185"/>
    </row>
    <row r="20" spans="1:54" s="147" customFormat="1" ht="17.100000000000001" customHeight="1" x14ac:dyDescent="0.15">
      <c r="A20" s="7">
        <v>16</v>
      </c>
      <c r="B20" s="8">
        <v>3380</v>
      </c>
      <c r="C20" s="9" t="s">
        <v>1830</v>
      </c>
      <c r="D20" s="56"/>
      <c r="E20" s="56"/>
      <c r="F20" s="56"/>
      <c r="G20" s="56"/>
      <c r="H20" s="126"/>
      <c r="I20" s="126"/>
      <c r="J20" s="126"/>
      <c r="K20" s="14"/>
      <c r="L20" s="14"/>
      <c r="M20" s="14"/>
      <c r="N20" s="14"/>
      <c r="O20" s="242"/>
      <c r="P20" s="243"/>
      <c r="Q20" s="243"/>
      <c r="R20" s="243"/>
      <c r="S20" s="243"/>
      <c r="T20" s="243"/>
      <c r="U20" s="243"/>
      <c r="V20" s="243"/>
      <c r="W20" s="243"/>
      <c r="X20" s="243"/>
      <c r="Y20" s="48"/>
      <c r="Z20" s="19"/>
      <c r="AA20" s="20"/>
      <c r="AB20" s="20"/>
      <c r="AC20" s="20"/>
      <c r="AD20" s="31"/>
      <c r="AE20" s="31"/>
      <c r="AF20" s="117"/>
      <c r="AG20" s="117"/>
      <c r="AH20" s="122"/>
      <c r="AI20" s="43" t="s">
        <v>1828</v>
      </c>
      <c r="AJ20" s="20"/>
      <c r="AK20" s="20"/>
      <c r="AL20" s="20"/>
      <c r="AM20" s="20"/>
      <c r="AN20" s="20"/>
      <c r="AO20" s="20"/>
      <c r="AP20" s="20"/>
      <c r="AQ20" s="20"/>
      <c r="AR20" s="20"/>
      <c r="AS20" s="22" t="s">
        <v>1501</v>
      </c>
      <c r="AT20" s="222">
        <v>1</v>
      </c>
      <c r="AU20" s="223"/>
      <c r="AV20" s="75"/>
      <c r="AW20" s="76"/>
      <c r="AX20" s="76"/>
      <c r="AY20" s="77"/>
      <c r="AZ20" s="177">
        <f>ROUND(ROUND(G9*AT20,0)*(1+AX28),0)+(ROUND(V21*AT20,0))</f>
        <v>901</v>
      </c>
      <c r="BA20" s="29"/>
      <c r="BB20" s="185"/>
    </row>
    <row r="21" spans="1:54" s="147" customFormat="1" ht="17.100000000000001" customHeight="1" x14ac:dyDescent="0.15">
      <c r="A21" s="7">
        <v>16</v>
      </c>
      <c r="B21" s="8">
        <v>3381</v>
      </c>
      <c r="C21" s="9" t="s">
        <v>246</v>
      </c>
      <c r="D21" s="56"/>
      <c r="E21" s="56"/>
      <c r="F21" s="56"/>
      <c r="G21" s="56"/>
      <c r="H21" s="126"/>
      <c r="I21" s="126"/>
      <c r="J21" s="126"/>
      <c r="K21" s="14"/>
      <c r="L21" s="14"/>
      <c r="M21" s="14"/>
      <c r="N21" s="14"/>
      <c r="O21" s="132"/>
      <c r="P21" s="127"/>
      <c r="Q21" s="127"/>
      <c r="R21" s="127"/>
      <c r="S21" s="127"/>
      <c r="T21" s="127"/>
      <c r="U21" s="127"/>
      <c r="V21" s="240">
        <v>581</v>
      </c>
      <c r="W21" s="240"/>
      <c r="X21" s="14" t="s">
        <v>62</v>
      </c>
      <c r="Y21" s="14"/>
      <c r="Z21" s="112" t="s">
        <v>205</v>
      </c>
      <c r="AA21" s="91"/>
      <c r="AB21" s="91"/>
      <c r="AC21" s="91"/>
      <c r="AD21" s="91"/>
      <c r="AE21" s="91"/>
      <c r="AF21" s="24" t="s">
        <v>1501</v>
      </c>
      <c r="AG21" s="219">
        <v>0.7</v>
      </c>
      <c r="AH21" s="220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26"/>
      <c r="AT21" s="39"/>
      <c r="AU21" s="40"/>
      <c r="AV21" s="75"/>
      <c r="AW21" s="76"/>
      <c r="AX21" s="76"/>
      <c r="AY21" s="77"/>
      <c r="AZ21" s="177">
        <f>ROUND(ROUND($G$9*AG21,0)*(1+$AX$28),0)+(ROUND(V21*AG21,0))</f>
        <v>631</v>
      </c>
      <c r="BA21" s="29"/>
      <c r="BB21" s="185">
        <f t="shared" si="0"/>
        <v>837</v>
      </c>
    </row>
    <row r="22" spans="1:54" s="147" customFormat="1" ht="17.100000000000001" customHeight="1" x14ac:dyDescent="0.15">
      <c r="A22" s="7">
        <v>16</v>
      </c>
      <c r="B22" s="8">
        <v>3383</v>
      </c>
      <c r="C22" s="9" t="s">
        <v>1831</v>
      </c>
      <c r="D22" s="215" t="s">
        <v>53</v>
      </c>
      <c r="E22" s="241"/>
      <c r="F22" s="241"/>
      <c r="G22" s="241"/>
      <c r="H22" s="241"/>
      <c r="I22" s="241"/>
      <c r="J22" s="241"/>
      <c r="K22" s="241"/>
      <c r="L22" s="241"/>
      <c r="M22" s="241"/>
      <c r="N22" s="15"/>
      <c r="O22" s="245" t="s">
        <v>185</v>
      </c>
      <c r="P22" s="241"/>
      <c r="Q22" s="241"/>
      <c r="R22" s="241"/>
      <c r="S22" s="241"/>
      <c r="T22" s="241"/>
      <c r="U22" s="241"/>
      <c r="V22" s="241"/>
      <c r="W22" s="241"/>
      <c r="X22" s="241"/>
      <c r="Y22" s="52"/>
      <c r="Z22" s="16"/>
      <c r="AA22" s="16"/>
      <c r="AB22" s="16"/>
      <c r="AC22" s="16"/>
      <c r="AD22" s="28"/>
      <c r="AE22" s="28"/>
      <c r="AF22" s="16"/>
      <c r="AG22" s="44"/>
      <c r="AH22" s="45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26"/>
      <c r="AT22" s="39"/>
      <c r="AU22" s="40"/>
      <c r="AV22" s="75"/>
      <c r="AW22" s="76"/>
      <c r="AX22" s="76"/>
      <c r="AY22" s="77"/>
      <c r="AZ22" s="177">
        <f>ROUND(ROUND(G24*(1+AX28),0)+V24,0)</f>
        <v>688</v>
      </c>
      <c r="BA22" s="29"/>
    </row>
    <row r="23" spans="1:54" s="147" customFormat="1" ht="17.100000000000001" customHeight="1" x14ac:dyDescent="0.15">
      <c r="A23" s="7">
        <v>16</v>
      </c>
      <c r="B23" s="8">
        <v>3384</v>
      </c>
      <c r="C23" s="9" t="s">
        <v>1832</v>
      </c>
      <c r="D23" s="242"/>
      <c r="E23" s="243"/>
      <c r="F23" s="243"/>
      <c r="G23" s="243"/>
      <c r="H23" s="243"/>
      <c r="I23" s="243"/>
      <c r="J23" s="243"/>
      <c r="K23" s="243"/>
      <c r="L23" s="243"/>
      <c r="M23" s="243"/>
      <c r="N23" s="125"/>
      <c r="O23" s="242"/>
      <c r="P23" s="243"/>
      <c r="Q23" s="243"/>
      <c r="R23" s="243"/>
      <c r="S23" s="243"/>
      <c r="T23" s="243"/>
      <c r="U23" s="243"/>
      <c r="V23" s="243"/>
      <c r="W23" s="243"/>
      <c r="X23" s="243"/>
      <c r="Y23" s="48"/>
      <c r="Z23" s="19"/>
      <c r="AA23" s="20"/>
      <c r="AB23" s="20"/>
      <c r="AC23" s="20"/>
      <c r="AD23" s="31"/>
      <c r="AE23" s="31"/>
      <c r="AF23" s="117"/>
      <c r="AG23" s="117"/>
      <c r="AH23" s="122"/>
      <c r="AI23" s="43" t="s">
        <v>1828</v>
      </c>
      <c r="AJ23" s="20"/>
      <c r="AK23" s="20"/>
      <c r="AL23" s="20"/>
      <c r="AM23" s="20"/>
      <c r="AN23" s="20"/>
      <c r="AO23" s="20"/>
      <c r="AP23" s="20"/>
      <c r="AQ23" s="20"/>
      <c r="AR23" s="20"/>
      <c r="AS23" s="22" t="s">
        <v>1501</v>
      </c>
      <c r="AT23" s="222">
        <v>1</v>
      </c>
      <c r="AU23" s="223"/>
      <c r="AV23" s="75"/>
      <c r="AW23" s="76"/>
      <c r="AX23" s="76"/>
      <c r="AY23" s="77"/>
      <c r="AZ23" s="177">
        <f>ROUND(ROUND(G24*AT23,0)*(1+AX28),0)+(ROUND(V24*AT23,0))</f>
        <v>688</v>
      </c>
      <c r="BA23" s="29"/>
    </row>
    <row r="24" spans="1:54" s="147" customFormat="1" ht="17.100000000000001" customHeight="1" x14ac:dyDescent="0.15">
      <c r="A24" s="7">
        <v>16</v>
      </c>
      <c r="B24" s="8">
        <v>3385</v>
      </c>
      <c r="C24" s="9" t="s">
        <v>247</v>
      </c>
      <c r="D24" s="55"/>
      <c r="E24" s="56"/>
      <c r="F24" s="127"/>
      <c r="G24" s="221">
        <f>'移動支援(伴う、合成深夜)'!G24:H24</f>
        <v>404</v>
      </c>
      <c r="H24" s="221"/>
      <c r="I24" s="14" t="s">
        <v>62</v>
      </c>
      <c r="J24" s="14"/>
      <c r="K24" s="24"/>
      <c r="L24" s="27"/>
      <c r="M24" s="27"/>
      <c r="N24" s="125"/>
      <c r="O24" s="127"/>
      <c r="P24" s="127"/>
      <c r="Q24" s="127"/>
      <c r="R24" s="127"/>
      <c r="S24" s="127"/>
      <c r="T24" s="127"/>
      <c r="U24" s="127"/>
      <c r="V24" s="240">
        <v>183</v>
      </c>
      <c r="W24" s="240"/>
      <c r="X24" s="14" t="s">
        <v>62</v>
      </c>
      <c r="Y24" s="14"/>
      <c r="Z24" s="112" t="s">
        <v>205</v>
      </c>
      <c r="AA24" s="91"/>
      <c r="AB24" s="91"/>
      <c r="AC24" s="91"/>
      <c r="AD24" s="91"/>
      <c r="AE24" s="91"/>
      <c r="AF24" s="24" t="s">
        <v>1501</v>
      </c>
      <c r="AG24" s="219">
        <v>0.7</v>
      </c>
      <c r="AH24" s="220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26"/>
      <c r="AT24" s="39"/>
      <c r="AU24" s="40"/>
      <c r="AV24" s="75"/>
      <c r="AW24" s="76"/>
      <c r="AX24" s="76"/>
      <c r="AY24" s="77"/>
      <c r="AZ24" s="177">
        <f>ROUND(ROUND($G$24*AG24,0)*(1+$AX$28),0)+(ROUND(V24*AG24,0))</f>
        <v>482</v>
      </c>
      <c r="BA24" s="29"/>
      <c r="BB24" s="185">
        <f>$G$24+V24</f>
        <v>587</v>
      </c>
    </row>
    <row r="25" spans="1:54" s="147" customFormat="1" ht="17.100000000000001" customHeight="1" x14ac:dyDescent="0.15">
      <c r="A25" s="7">
        <v>16</v>
      </c>
      <c r="B25" s="8">
        <v>3387</v>
      </c>
      <c r="C25" s="9" t="s">
        <v>1833</v>
      </c>
      <c r="D25" s="55"/>
      <c r="E25" s="56"/>
      <c r="F25" s="56"/>
      <c r="G25" s="56"/>
      <c r="H25" s="126"/>
      <c r="I25" s="126"/>
      <c r="J25" s="126"/>
      <c r="K25" s="14"/>
      <c r="L25" s="14"/>
      <c r="M25" s="14"/>
      <c r="N25" s="18"/>
      <c r="O25" s="245" t="s">
        <v>186</v>
      </c>
      <c r="P25" s="241"/>
      <c r="Q25" s="241"/>
      <c r="R25" s="241"/>
      <c r="S25" s="241"/>
      <c r="T25" s="241"/>
      <c r="U25" s="241"/>
      <c r="V25" s="241"/>
      <c r="W25" s="241"/>
      <c r="X25" s="241"/>
      <c r="Y25" s="52"/>
      <c r="Z25" s="16"/>
      <c r="AA25" s="16"/>
      <c r="AB25" s="16"/>
      <c r="AC25" s="16"/>
      <c r="AD25" s="28"/>
      <c r="AE25" s="28"/>
      <c r="AF25" s="16"/>
      <c r="AG25" s="44"/>
      <c r="AH25" s="45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26"/>
      <c r="AT25" s="39"/>
      <c r="AU25" s="40"/>
      <c r="AZ25" s="177">
        <f>ROUND(ROUND(G24*(1+AX28),0)+V27,0)</f>
        <v>770</v>
      </c>
      <c r="BA25" s="29"/>
      <c r="BB25" s="185"/>
    </row>
    <row r="26" spans="1:54" s="147" customFormat="1" ht="17.100000000000001" customHeight="1" x14ac:dyDescent="0.15">
      <c r="A26" s="7">
        <v>16</v>
      </c>
      <c r="B26" s="8">
        <v>3388</v>
      </c>
      <c r="C26" s="9" t="s">
        <v>1834</v>
      </c>
      <c r="D26" s="56"/>
      <c r="E26" s="56"/>
      <c r="F26" s="56"/>
      <c r="G26" s="56"/>
      <c r="H26" s="126"/>
      <c r="I26" s="126"/>
      <c r="J26" s="126"/>
      <c r="K26" s="14"/>
      <c r="L26" s="14"/>
      <c r="M26" s="14"/>
      <c r="N26" s="18"/>
      <c r="O26" s="242"/>
      <c r="P26" s="243"/>
      <c r="Q26" s="243"/>
      <c r="R26" s="243"/>
      <c r="S26" s="243"/>
      <c r="T26" s="243"/>
      <c r="U26" s="243"/>
      <c r="V26" s="243"/>
      <c r="W26" s="243"/>
      <c r="X26" s="243"/>
      <c r="Y26" s="48"/>
      <c r="Z26" s="19"/>
      <c r="AA26" s="20"/>
      <c r="AB26" s="20"/>
      <c r="AC26" s="20"/>
      <c r="AD26" s="31"/>
      <c r="AE26" s="31"/>
      <c r="AF26" s="117"/>
      <c r="AG26" s="117"/>
      <c r="AH26" s="122"/>
      <c r="AI26" s="43" t="s">
        <v>1828</v>
      </c>
      <c r="AJ26" s="20"/>
      <c r="AK26" s="20"/>
      <c r="AL26" s="20"/>
      <c r="AM26" s="20"/>
      <c r="AN26" s="20"/>
      <c r="AO26" s="20"/>
      <c r="AP26" s="20"/>
      <c r="AQ26" s="20"/>
      <c r="AR26" s="20"/>
      <c r="AS26" s="22" t="s">
        <v>1501</v>
      </c>
      <c r="AT26" s="222">
        <v>1</v>
      </c>
      <c r="AU26" s="223"/>
      <c r="AZ26" s="177">
        <f>ROUND(ROUND(G24*AT26,0)*(1+AX28),0)+(ROUND(V27*AT26,0))</f>
        <v>770</v>
      </c>
      <c r="BA26" s="29"/>
      <c r="BB26" s="185"/>
    </row>
    <row r="27" spans="1:54" s="147" customFormat="1" ht="17.100000000000001" customHeight="1" x14ac:dyDescent="0.15">
      <c r="A27" s="7">
        <v>16</v>
      </c>
      <c r="B27" s="8">
        <v>3389</v>
      </c>
      <c r="C27" s="9" t="s">
        <v>248</v>
      </c>
      <c r="D27" s="56"/>
      <c r="E27" s="56"/>
      <c r="F27" s="56"/>
      <c r="G27" s="56"/>
      <c r="H27" s="126"/>
      <c r="I27" s="126"/>
      <c r="J27" s="126"/>
      <c r="K27" s="14"/>
      <c r="L27" s="14"/>
      <c r="M27" s="14"/>
      <c r="N27" s="18"/>
      <c r="O27" s="127"/>
      <c r="P27" s="127"/>
      <c r="Q27" s="127"/>
      <c r="R27" s="127"/>
      <c r="S27" s="127"/>
      <c r="T27" s="127"/>
      <c r="U27" s="127"/>
      <c r="V27" s="240">
        <v>265</v>
      </c>
      <c r="W27" s="240"/>
      <c r="X27" s="14" t="s">
        <v>62</v>
      </c>
      <c r="Y27" s="14"/>
      <c r="Z27" s="112" t="s">
        <v>205</v>
      </c>
      <c r="AA27" s="91"/>
      <c r="AB27" s="91"/>
      <c r="AC27" s="91"/>
      <c r="AD27" s="91"/>
      <c r="AE27" s="91"/>
      <c r="AF27" s="24" t="s">
        <v>1501</v>
      </c>
      <c r="AG27" s="219">
        <v>0.7</v>
      </c>
      <c r="AH27" s="220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26"/>
      <c r="AT27" s="39"/>
      <c r="AU27" s="40"/>
      <c r="AV27" s="246" t="s">
        <v>944</v>
      </c>
      <c r="AW27" s="247"/>
      <c r="AX27" s="247"/>
      <c r="AY27" s="248"/>
      <c r="AZ27" s="177">
        <f>ROUND(ROUND($G$24*AG27,0)*(1+$AX$28),0)+(ROUND(V27*AG27,0))</f>
        <v>540</v>
      </c>
      <c r="BA27" s="29"/>
      <c r="BB27" s="185">
        <f t="shared" ref="BB27:BB33" si="1">$G$24+V27</f>
        <v>669</v>
      </c>
    </row>
    <row r="28" spans="1:54" s="147" customFormat="1" ht="17.100000000000001" customHeight="1" x14ac:dyDescent="0.15">
      <c r="A28" s="7">
        <v>16</v>
      </c>
      <c r="B28" s="8">
        <v>3391</v>
      </c>
      <c r="C28" s="9" t="s">
        <v>1835</v>
      </c>
      <c r="D28" s="56"/>
      <c r="E28" s="56"/>
      <c r="F28" s="56"/>
      <c r="G28" s="56"/>
      <c r="H28" s="126"/>
      <c r="I28" s="126"/>
      <c r="J28" s="126"/>
      <c r="K28" s="14"/>
      <c r="L28" s="14"/>
      <c r="M28" s="14"/>
      <c r="N28" s="14"/>
      <c r="O28" s="245" t="s">
        <v>187</v>
      </c>
      <c r="P28" s="241"/>
      <c r="Q28" s="241"/>
      <c r="R28" s="241"/>
      <c r="S28" s="241"/>
      <c r="T28" s="241"/>
      <c r="U28" s="241"/>
      <c r="V28" s="241"/>
      <c r="W28" s="241"/>
      <c r="X28" s="241"/>
      <c r="Y28" s="52"/>
      <c r="Z28" s="16"/>
      <c r="AA28" s="16"/>
      <c r="AB28" s="16"/>
      <c r="AC28" s="16"/>
      <c r="AD28" s="28"/>
      <c r="AE28" s="28"/>
      <c r="AF28" s="16"/>
      <c r="AG28" s="44"/>
      <c r="AH28" s="45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26"/>
      <c r="AT28" s="39"/>
      <c r="AU28" s="40"/>
      <c r="AV28" s="75" t="s">
        <v>1836</v>
      </c>
      <c r="AW28" s="51" t="s">
        <v>1501</v>
      </c>
      <c r="AX28" s="219">
        <v>0.25</v>
      </c>
      <c r="AY28" s="219"/>
      <c r="AZ28" s="177">
        <f>ROUND(ROUND(G24*(1+AX28),0)+V30,0)</f>
        <v>855</v>
      </c>
      <c r="BA28" s="29"/>
      <c r="BB28" s="185"/>
    </row>
    <row r="29" spans="1:54" s="147" customFormat="1" ht="17.100000000000001" customHeight="1" x14ac:dyDescent="0.15">
      <c r="A29" s="7">
        <v>16</v>
      </c>
      <c r="B29" s="8">
        <v>3392</v>
      </c>
      <c r="C29" s="9" t="s">
        <v>1837</v>
      </c>
      <c r="D29" s="56"/>
      <c r="E29" s="56"/>
      <c r="F29" s="56"/>
      <c r="G29" s="56"/>
      <c r="H29" s="126"/>
      <c r="I29" s="126"/>
      <c r="J29" s="126"/>
      <c r="K29" s="14"/>
      <c r="L29" s="14"/>
      <c r="M29" s="14"/>
      <c r="N29" s="14"/>
      <c r="O29" s="242"/>
      <c r="P29" s="243"/>
      <c r="Q29" s="243"/>
      <c r="R29" s="243"/>
      <c r="S29" s="243"/>
      <c r="T29" s="243"/>
      <c r="U29" s="243"/>
      <c r="V29" s="243"/>
      <c r="W29" s="243"/>
      <c r="X29" s="243"/>
      <c r="Y29" s="48"/>
      <c r="Z29" s="19"/>
      <c r="AA29" s="20"/>
      <c r="AB29" s="20"/>
      <c r="AC29" s="20"/>
      <c r="AD29" s="31"/>
      <c r="AE29" s="31"/>
      <c r="AF29" s="117"/>
      <c r="AG29" s="117"/>
      <c r="AH29" s="122"/>
      <c r="AI29" s="43" t="s">
        <v>1828</v>
      </c>
      <c r="AJ29" s="20"/>
      <c r="AK29" s="20"/>
      <c r="AL29" s="20"/>
      <c r="AM29" s="20"/>
      <c r="AN29" s="20"/>
      <c r="AO29" s="20"/>
      <c r="AP29" s="20"/>
      <c r="AQ29" s="20"/>
      <c r="AR29" s="20"/>
      <c r="AS29" s="22" t="s">
        <v>1501</v>
      </c>
      <c r="AT29" s="222">
        <v>1</v>
      </c>
      <c r="AU29" s="223"/>
      <c r="AV29" s="75"/>
      <c r="AW29" s="76"/>
      <c r="AX29" s="76"/>
      <c r="AY29" s="66" t="s">
        <v>516</v>
      </c>
      <c r="AZ29" s="177">
        <f>ROUND(ROUND(G24*AT29,0)*(1+AX28),0)+(ROUND(V30*AT29,0))</f>
        <v>855</v>
      </c>
      <c r="BA29" s="29"/>
      <c r="BB29" s="185"/>
    </row>
    <row r="30" spans="1:54" s="147" customFormat="1" ht="17.100000000000001" customHeight="1" x14ac:dyDescent="0.15">
      <c r="A30" s="7">
        <v>16</v>
      </c>
      <c r="B30" s="8">
        <v>3393</v>
      </c>
      <c r="C30" s="9" t="s">
        <v>249</v>
      </c>
      <c r="D30" s="56"/>
      <c r="E30" s="56"/>
      <c r="F30" s="56"/>
      <c r="G30" s="56"/>
      <c r="H30" s="126"/>
      <c r="I30" s="126"/>
      <c r="J30" s="126"/>
      <c r="K30" s="14"/>
      <c r="L30" s="14"/>
      <c r="M30" s="14"/>
      <c r="N30" s="14"/>
      <c r="O30" s="132"/>
      <c r="P30" s="127"/>
      <c r="Q30" s="127"/>
      <c r="R30" s="127"/>
      <c r="S30" s="127"/>
      <c r="T30" s="127"/>
      <c r="U30" s="127"/>
      <c r="V30" s="240">
        <v>350</v>
      </c>
      <c r="W30" s="240"/>
      <c r="X30" s="14" t="s">
        <v>62</v>
      </c>
      <c r="Y30" s="14"/>
      <c r="Z30" s="112" t="s">
        <v>205</v>
      </c>
      <c r="AA30" s="91"/>
      <c r="AB30" s="91"/>
      <c r="AC30" s="91"/>
      <c r="AD30" s="91"/>
      <c r="AE30" s="91"/>
      <c r="AF30" s="24" t="s">
        <v>1501</v>
      </c>
      <c r="AG30" s="219">
        <v>0.7</v>
      </c>
      <c r="AH30" s="220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26"/>
      <c r="AT30" s="39"/>
      <c r="AU30" s="40"/>
      <c r="AV30" s="75"/>
      <c r="AW30" s="76"/>
      <c r="AX30" s="76"/>
      <c r="AY30" s="77"/>
      <c r="AZ30" s="177">
        <f>ROUND(ROUND($G$24*AG30,0)*(1+$AX$28),0)+(ROUND(V30*AG30,0))</f>
        <v>599</v>
      </c>
      <c r="BA30" s="29"/>
      <c r="BB30" s="185">
        <f t="shared" si="1"/>
        <v>754</v>
      </c>
    </row>
    <row r="31" spans="1:54" s="147" customFormat="1" ht="17.100000000000001" customHeight="1" x14ac:dyDescent="0.15">
      <c r="A31" s="7">
        <v>16</v>
      </c>
      <c r="B31" s="8">
        <v>3395</v>
      </c>
      <c r="C31" s="9" t="s">
        <v>1838</v>
      </c>
      <c r="D31" s="56"/>
      <c r="E31" s="56"/>
      <c r="F31" s="56"/>
      <c r="G31" s="56"/>
      <c r="H31" s="126"/>
      <c r="I31" s="126"/>
      <c r="J31" s="126"/>
      <c r="K31" s="14"/>
      <c r="L31" s="14"/>
      <c r="M31" s="14"/>
      <c r="N31" s="14"/>
      <c r="O31" s="245" t="s">
        <v>188</v>
      </c>
      <c r="P31" s="241"/>
      <c r="Q31" s="241"/>
      <c r="R31" s="241"/>
      <c r="S31" s="241"/>
      <c r="T31" s="241"/>
      <c r="U31" s="241"/>
      <c r="V31" s="241"/>
      <c r="W31" s="241"/>
      <c r="X31" s="241"/>
      <c r="Y31" s="52"/>
      <c r="Z31" s="16"/>
      <c r="AA31" s="16"/>
      <c r="AB31" s="16"/>
      <c r="AC31" s="16"/>
      <c r="AD31" s="28"/>
      <c r="AE31" s="28"/>
      <c r="AF31" s="16"/>
      <c r="AG31" s="44"/>
      <c r="AH31" s="45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26"/>
      <c r="AT31" s="39"/>
      <c r="AU31" s="40"/>
      <c r="AV31" s="75"/>
      <c r="AW31" s="76"/>
      <c r="AX31" s="76"/>
      <c r="AY31" s="77"/>
      <c r="AZ31" s="177">
        <f>ROUND(ROUND(G24*(1+AX28),0)+V33,0)</f>
        <v>938</v>
      </c>
      <c r="BA31" s="29"/>
      <c r="BB31" s="185"/>
    </row>
    <row r="32" spans="1:54" s="147" customFormat="1" ht="17.100000000000001" customHeight="1" x14ac:dyDescent="0.15">
      <c r="A32" s="7">
        <v>16</v>
      </c>
      <c r="B32" s="8">
        <v>3396</v>
      </c>
      <c r="C32" s="9" t="s">
        <v>1839</v>
      </c>
      <c r="D32" s="56"/>
      <c r="E32" s="56"/>
      <c r="F32" s="56"/>
      <c r="G32" s="56"/>
      <c r="H32" s="126"/>
      <c r="I32" s="126"/>
      <c r="J32" s="126"/>
      <c r="K32" s="14"/>
      <c r="L32" s="14"/>
      <c r="M32" s="14"/>
      <c r="N32" s="14"/>
      <c r="O32" s="242"/>
      <c r="P32" s="243"/>
      <c r="Q32" s="243"/>
      <c r="R32" s="243"/>
      <c r="S32" s="243"/>
      <c r="T32" s="243"/>
      <c r="U32" s="243"/>
      <c r="V32" s="243"/>
      <c r="W32" s="243"/>
      <c r="X32" s="243"/>
      <c r="Y32" s="48"/>
      <c r="Z32" s="19"/>
      <c r="AA32" s="20"/>
      <c r="AB32" s="20"/>
      <c r="AC32" s="20"/>
      <c r="AD32" s="31"/>
      <c r="AE32" s="31"/>
      <c r="AF32" s="117"/>
      <c r="AG32" s="117"/>
      <c r="AH32" s="122"/>
      <c r="AI32" s="43" t="s">
        <v>1828</v>
      </c>
      <c r="AJ32" s="20"/>
      <c r="AK32" s="20"/>
      <c r="AL32" s="20"/>
      <c r="AM32" s="20"/>
      <c r="AN32" s="20"/>
      <c r="AO32" s="20"/>
      <c r="AP32" s="20"/>
      <c r="AQ32" s="20"/>
      <c r="AR32" s="20"/>
      <c r="AS32" s="22" t="s">
        <v>1501</v>
      </c>
      <c r="AT32" s="222">
        <v>1</v>
      </c>
      <c r="AU32" s="223"/>
      <c r="AV32" s="75"/>
      <c r="AW32" s="76"/>
      <c r="AX32" s="76"/>
      <c r="AY32" s="77"/>
      <c r="AZ32" s="177">
        <f>ROUND(ROUND(G24*AT32,0)*(1+AX28),0)+(ROUND(V33*AT32,0))</f>
        <v>938</v>
      </c>
      <c r="BA32" s="29"/>
      <c r="BB32" s="185"/>
    </row>
    <row r="33" spans="1:54" s="147" customFormat="1" ht="17.100000000000001" customHeight="1" x14ac:dyDescent="0.15">
      <c r="A33" s="7">
        <v>16</v>
      </c>
      <c r="B33" s="8">
        <v>3397</v>
      </c>
      <c r="C33" s="9" t="s">
        <v>250</v>
      </c>
      <c r="D33" s="56"/>
      <c r="E33" s="56"/>
      <c r="F33" s="56"/>
      <c r="G33" s="56"/>
      <c r="H33" s="126"/>
      <c r="I33" s="126"/>
      <c r="J33" s="126"/>
      <c r="K33" s="14"/>
      <c r="L33" s="14"/>
      <c r="M33" s="14"/>
      <c r="N33" s="14"/>
      <c r="O33" s="132"/>
      <c r="P33" s="127"/>
      <c r="Q33" s="127"/>
      <c r="R33" s="127"/>
      <c r="S33" s="127"/>
      <c r="T33" s="127"/>
      <c r="U33" s="127"/>
      <c r="V33" s="240">
        <v>433</v>
      </c>
      <c r="W33" s="240"/>
      <c r="X33" s="14" t="s">
        <v>62</v>
      </c>
      <c r="Y33" s="14"/>
      <c r="Z33" s="112" t="s">
        <v>205</v>
      </c>
      <c r="AA33" s="91"/>
      <c r="AB33" s="91"/>
      <c r="AC33" s="91"/>
      <c r="AD33" s="91"/>
      <c r="AE33" s="91"/>
      <c r="AF33" s="24" t="s">
        <v>1501</v>
      </c>
      <c r="AG33" s="219">
        <v>0.7</v>
      </c>
      <c r="AH33" s="220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26"/>
      <c r="AT33" s="39"/>
      <c r="AU33" s="40"/>
      <c r="AV33" s="75"/>
      <c r="AW33" s="76"/>
      <c r="AX33" s="76"/>
      <c r="AY33" s="77"/>
      <c r="AZ33" s="177">
        <f>ROUND(ROUND($G$24*AG33,0)*(1+$AX$28),0)+(ROUND(V33*AG33,0))</f>
        <v>657</v>
      </c>
      <c r="BA33" s="29"/>
      <c r="BB33" s="185">
        <f t="shared" si="1"/>
        <v>837</v>
      </c>
    </row>
    <row r="34" spans="1:54" s="147" customFormat="1" ht="17.100000000000001" customHeight="1" x14ac:dyDescent="0.15">
      <c r="A34" s="7">
        <v>16</v>
      </c>
      <c r="B34" s="8">
        <v>3399</v>
      </c>
      <c r="C34" s="9" t="s">
        <v>1840</v>
      </c>
      <c r="D34" s="215" t="s">
        <v>900</v>
      </c>
      <c r="E34" s="241"/>
      <c r="F34" s="241"/>
      <c r="G34" s="241"/>
      <c r="H34" s="241"/>
      <c r="I34" s="241"/>
      <c r="J34" s="241"/>
      <c r="K34" s="241"/>
      <c r="L34" s="241"/>
      <c r="M34" s="241"/>
      <c r="N34" s="15"/>
      <c r="O34" s="245" t="s">
        <v>185</v>
      </c>
      <c r="P34" s="241"/>
      <c r="Q34" s="241"/>
      <c r="R34" s="241"/>
      <c r="S34" s="241"/>
      <c r="T34" s="241"/>
      <c r="U34" s="241"/>
      <c r="V34" s="241"/>
      <c r="W34" s="241"/>
      <c r="X34" s="241"/>
      <c r="Y34" s="52"/>
      <c r="Z34" s="16"/>
      <c r="AA34" s="16"/>
      <c r="AB34" s="16"/>
      <c r="AC34" s="16"/>
      <c r="AD34" s="28"/>
      <c r="AE34" s="28"/>
      <c r="AF34" s="16"/>
      <c r="AG34" s="44"/>
      <c r="AH34" s="45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26"/>
      <c r="AT34" s="39"/>
      <c r="AU34" s="40"/>
      <c r="AV34" s="75"/>
      <c r="AW34" s="76"/>
      <c r="AX34" s="76"/>
      <c r="AY34" s="77"/>
      <c r="AZ34" s="177">
        <f>ROUND(ROUND(G36*(1+AX28),0)+V36,0)</f>
        <v>816</v>
      </c>
      <c r="BA34" s="29"/>
    </row>
    <row r="35" spans="1:54" s="147" customFormat="1" ht="17.100000000000001" customHeight="1" x14ac:dyDescent="0.15">
      <c r="A35" s="7">
        <v>16</v>
      </c>
      <c r="B35" s="8">
        <v>3400</v>
      </c>
      <c r="C35" s="9" t="s">
        <v>1841</v>
      </c>
      <c r="D35" s="242"/>
      <c r="E35" s="243"/>
      <c r="F35" s="243"/>
      <c r="G35" s="243"/>
      <c r="H35" s="243"/>
      <c r="I35" s="243"/>
      <c r="J35" s="243"/>
      <c r="K35" s="243"/>
      <c r="L35" s="243"/>
      <c r="M35" s="243"/>
      <c r="N35" s="125"/>
      <c r="O35" s="242"/>
      <c r="P35" s="243"/>
      <c r="Q35" s="243"/>
      <c r="R35" s="243"/>
      <c r="S35" s="243"/>
      <c r="T35" s="243"/>
      <c r="U35" s="243"/>
      <c r="V35" s="243"/>
      <c r="W35" s="243"/>
      <c r="X35" s="243"/>
      <c r="Y35" s="48"/>
      <c r="Z35" s="19"/>
      <c r="AA35" s="20"/>
      <c r="AB35" s="20"/>
      <c r="AC35" s="20"/>
      <c r="AD35" s="31"/>
      <c r="AE35" s="31"/>
      <c r="AF35" s="117"/>
      <c r="AG35" s="117"/>
      <c r="AH35" s="122"/>
      <c r="AI35" s="43" t="s">
        <v>1828</v>
      </c>
      <c r="AJ35" s="20"/>
      <c r="AK35" s="20"/>
      <c r="AL35" s="20"/>
      <c r="AM35" s="20"/>
      <c r="AN35" s="20"/>
      <c r="AO35" s="20"/>
      <c r="AP35" s="20"/>
      <c r="AQ35" s="20"/>
      <c r="AR35" s="20"/>
      <c r="AS35" s="22" t="s">
        <v>1501</v>
      </c>
      <c r="AT35" s="222">
        <v>1</v>
      </c>
      <c r="AU35" s="223"/>
      <c r="AV35" s="75"/>
      <c r="AW35" s="76"/>
      <c r="AX35" s="76"/>
      <c r="AY35" s="77"/>
      <c r="AZ35" s="177">
        <f>ROUND(ROUND(G36*AT35,0)*(1+AX28),0)+(ROUND(V36*AT35,0))</f>
        <v>816</v>
      </c>
      <c r="BA35" s="29"/>
    </row>
    <row r="36" spans="1:54" s="147" customFormat="1" ht="17.100000000000001" customHeight="1" x14ac:dyDescent="0.15">
      <c r="A36" s="7">
        <v>16</v>
      </c>
      <c r="B36" s="8">
        <v>3401</v>
      </c>
      <c r="C36" s="9" t="s">
        <v>251</v>
      </c>
      <c r="D36" s="55"/>
      <c r="E36" s="56"/>
      <c r="F36" s="127"/>
      <c r="G36" s="221">
        <f>'移動支援(伴う、合成深夜)'!G36:H36</f>
        <v>587</v>
      </c>
      <c r="H36" s="221"/>
      <c r="I36" s="14" t="s">
        <v>62</v>
      </c>
      <c r="J36" s="14"/>
      <c r="K36" s="24"/>
      <c r="L36" s="27"/>
      <c r="M36" s="27"/>
      <c r="N36" s="125"/>
      <c r="O36" s="127"/>
      <c r="P36" s="127"/>
      <c r="Q36" s="127"/>
      <c r="R36" s="127"/>
      <c r="S36" s="127"/>
      <c r="T36" s="127"/>
      <c r="U36" s="127"/>
      <c r="V36" s="240">
        <v>82</v>
      </c>
      <c r="W36" s="240"/>
      <c r="X36" s="14" t="s">
        <v>62</v>
      </c>
      <c r="Y36" s="14"/>
      <c r="Z36" s="112" t="s">
        <v>205</v>
      </c>
      <c r="AA36" s="91"/>
      <c r="AB36" s="91"/>
      <c r="AC36" s="91"/>
      <c r="AD36" s="91"/>
      <c r="AE36" s="91"/>
      <c r="AF36" s="24" t="s">
        <v>1501</v>
      </c>
      <c r="AG36" s="219">
        <v>0.7</v>
      </c>
      <c r="AH36" s="220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26"/>
      <c r="AT36" s="39"/>
      <c r="AU36" s="40"/>
      <c r="AV36" s="75"/>
      <c r="AW36" s="76"/>
      <c r="AX36" s="76"/>
      <c r="AY36" s="77"/>
      <c r="AZ36" s="177">
        <f>ROUND(ROUND($G$36*AG36,0)*(1+$AX$28),0)+(ROUND(V36*AG36,0))</f>
        <v>571</v>
      </c>
      <c r="BA36" s="29"/>
      <c r="BB36" s="185">
        <f>$G$36+V36</f>
        <v>669</v>
      </c>
    </row>
    <row r="37" spans="1:54" s="147" customFormat="1" ht="17.100000000000001" customHeight="1" x14ac:dyDescent="0.15">
      <c r="A37" s="7">
        <v>16</v>
      </c>
      <c r="B37" s="8">
        <v>3403</v>
      </c>
      <c r="C37" s="9" t="s">
        <v>1842</v>
      </c>
      <c r="D37" s="55"/>
      <c r="E37" s="56"/>
      <c r="F37" s="56"/>
      <c r="G37" s="56"/>
      <c r="H37" s="126"/>
      <c r="I37" s="126"/>
      <c r="J37" s="126"/>
      <c r="K37" s="14"/>
      <c r="L37" s="14"/>
      <c r="M37" s="14"/>
      <c r="N37" s="18"/>
      <c r="O37" s="245" t="s">
        <v>186</v>
      </c>
      <c r="P37" s="241"/>
      <c r="Q37" s="241"/>
      <c r="R37" s="241"/>
      <c r="S37" s="241"/>
      <c r="T37" s="241"/>
      <c r="U37" s="241"/>
      <c r="V37" s="241"/>
      <c r="W37" s="241"/>
      <c r="X37" s="241"/>
      <c r="Y37" s="52"/>
      <c r="Z37" s="16"/>
      <c r="AA37" s="16"/>
      <c r="AB37" s="16"/>
      <c r="AC37" s="16"/>
      <c r="AD37" s="28"/>
      <c r="AE37" s="28"/>
      <c r="AF37" s="16"/>
      <c r="AG37" s="44"/>
      <c r="AH37" s="45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26"/>
      <c r="AT37" s="39"/>
      <c r="AU37" s="40"/>
      <c r="AV37" s="75"/>
      <c r="AW37" s="76"/>
      <c r="AX37" s="76"/>
      <c r="AY37" s="77"/>
      <c r="AZ37" s="177">
        <f>ROUND(ROUND(G36*(1+AX28),0)+V39,0)</f>
        <v>901</v>
      </c>
      <c r="BA37" s="29"/>
      <c r="BB37" s="185"/>
    </row>
    <row r="38" spans="1:54" s="147" customFormat="1" ht="17.100000000000001" customHeight="1" x14ac:dyDescent="0.15">
      <c r="A38" s="7">
        <v>16</v>
      </c>
      <c r="B38" s="8">
        <v>3404</v>
      </c>
      <c r="C38" s="9" t="s">
        <v>1843</v>
      </c>
      <c r="D38" s="56"/>
      <c r="E38" s="56"/>
      <c r="F38" s="56"/>
      <c r="G38" s="56"/>
      <c r="H38" s="126"/>
      <c r="I38" s="126"/>
      <c r="J38" s="126"/>
      <c r="K38" s="14"/>
      <c r="L38" s="14"/>
      <c r="M38" s="14"/>
      <c r="N38" s="18"/>
      <c r="O38" s="242"/>
      <c r="P38" s="243"/>
      <c r="Q38" s="243"/>
      <c r="R38" s="243"/>
      <c r="S38" s="243"/>
      <c r="T38" s="243"/>
      <c r="U38" s="243"/>
      <c r="V38" s="243"/>
      <c r="W38" s="243"/>
      <c r="X38" s="243"/>
      <c r="Y38" s="48"/>
      <c r="Z38" s="19"/>
      <c r="AA38" s="20"/>
      <c r="AB38" s="20"/>
      <c r="AC38" s="20"/>
      <c r="AD38" s="31"/>
      <c r="AE38" s="31"/>
      <c r="AF38" s="117"/>
      <c r="AG38" s="117"/>
      <c r="AH38" s="122"/>
      <c r="AI38" s="43" t="s">
        <v>1828</v>
      </c>
      <c r="AJ38" s="20"/>
      <c r="AK38" s="20"/>
      <c r="AL38" s="20"/>
      <c r="AM38" s="20"/>
      <c r="AN38" s="20"/>
      <c r="AO38" s="20"/>
      <c r="AP38" s="20"/>
      <c r="AQ38" s="20"/>
      <c r="AR38" s="20"/>
      <c r="AS38" s="22" t="s">
        <v>1501</v>
      </c>
      <c r="AT38" s="222">
        <v>1</v>
      </c>
      <c r="AU38" s="223"/>
      <c r="AV38" s="75"/>
      <c r="AW38" s="76"/>
      <c r="AX38" s="76"/>
      <c r="AY38" s="77"/>
      <c r="AZ38" s="177">
        <f>ROUND(ROUND(G36*AT38,0)*(1+AX28),0)+(ROUND(V39*AT38,0))</f>
        <v>901</v>
      </c>
      <c r="BA38" s="29"/>
      <c r="BB38" s="185"/>
    </row>
    <row r="39" spans="1:54" s="147" customFormat="1" ht="17.100000000000001" customHeight="1" x14ac:dyDescent="0.15">
      <c r="A39" s="7">
        <v>16</v>
      </c>
      <c r="B39" s="8">
        <v>3405</v>
      </c>
      <c r="C39" s="9" t="s">
        <v>252</v>
      </c>
      <c r="D39" s="56"/>
      <c r="E39" s="56"/>
      <c r="F39" s="56"/>
      <c r="G39" s="56"/>
      <c r="H39" s="126"/>
      <c r="I39" s="126"/>
      <c r="J39" s="126"/>
      <c r="K39" s="14"/>
      <c r="L39" s="14"/>
      <c r="M39" s="14"/>
      <c r="N39" s="18"/>
      <c r="O39" s="127"/>
      <c r="P39" s="127"/>
      <c r="Q39" s="127"/>
      <c r="R39" s="127"/>
      <c r="S39" s="127"/>
      <c r="T39" s="127"/>
      <c r="U39" s="127"/>
      <c r="V39" s="240">
        <v>167</v>
      </c>
      <c r="W39" s="240"/>
      <c r="X39" s="14" t="s">
        <v>62</v>
      </c>
      <c r="Y39" s="14"/>
      <c r="Z39" s="112" t="s">
        <v>205</v>
      </c>
      <c r="AA39" s="91"/>
      <c r="AB39" s="91"/>
      <c r="AC39" s="91"/>
      <c r="AD39" s="91"/>
      <c r="AE39" s="91"/>
      <c r="AF39" s="24" t="s">
        <v>1501</v>
      </c>
      <c r="AG39" s="219">
        <v>0.7</v>
      </c>
      <c r="AH39" s="220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26"/>
      <c r="AT39" s="39"/>
      <c r="AU39" s="40"/>
      <c r="AV39" s="75"/>
      <c r="AW39" s="76"/>
      <c r="AX39" s="76"/>
      <c r="AY39" s="77"/>
      <c r="AZ39" s="177">
        <f>ROUND(ROUND($G$36*AG39,0)*(1+$AX$28),0)+(ROUND(V39*AG39,0))</f>
        <v>631</v>
      </c>
      <c r="BA39" s="29"/>
      <c r="BB39" s="185">
        <f t="shared" ref="BB39:BB42" si="2">$G$36+V39</f>
        <v>754</v>
      </c>
    </row>
    <row r="40" spans="1:54" s="147" customFormat="1" ht="17.100000000000001" customHeight="1" x14ac:dyDescent="0.15">
      <c r="A40" s="7">
        <v>16</v>
      </c>
      <c r="B40" s="8">
        <v>3407</v>
      </c>
      <c r="C40" s="9" t="s">
        <v>1844</v>
      </c>
      <c r="D40" s="56"/>
      <c r="E40" s="56"/>
      <c r="F40" s="56"/>
      <c r="G40" s="56"/>
      <c r="H40" s="126"/>
      <c r="I40" s="126"/>
      <c r="J40" s="126"/>
      <c r="K40" s="14"/>
      <c r="L40" s="14"/>
      <c r="M40" s="14"/>
      <c r="N40" s="14"/>
      <c r="O40" s="245" t="s">
        <v>187</v>
      </c>
      <c r="P40" s="241"/>
      <c r="Q40" s="241"/>
      <c r="R40" s="241"/>
      <c r="S40" s="241"/>
      <c r="T40" s="241"/>
      <c r="U40" s="241"/>
      <c r="V40" s="241"/>
      <c r="W40" s="241"/>
      <c r="X40" s="241"/>
      <c r="Y40" s="52"/>
      <c r="Z40" s="16"/>
      <c r="AA40" s="16"/>
      <c r="AB40" s="16"/>
      <c r="AC40" s="16"/>
      <c r="AD40" s="28"/>
      <c r="AE40" s="28"/>
      <c r="AF40" s="16"/>
      <c r="AG40" s="44"/>
      <c r="AH40" s="45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26"/>
      <c r="AT40" s="39"/>
      <c r="AU40" s="40"/>
      <c r="AV40" s="75"/>
      <c r="AW40" s="76"/>
      <c r="AX40" s="76"/>
      <c r="AY40" s="77"/>
      <c r="AZ40" s="177">
        <f>ROUND(ROUND(G36*(1+AX28),0)+V42,0)</f>
        <v>984</v>
      </c>
      <c r="BA40" s="29"/>
      <c r="BB40" s="185"/>
    </row>
    <row r="41" spans="1:54" s="147" customFormat="1" ht="17.100000000000001" customHeight="1" x14ac:dyDescent="0.15">
      <c r="A41" s="7">
        <v>16</v>
      </c>
      <c r="B41" s="8">
        <v>3408</v>
      </c>
      <c r="C41" s="9" t="s">
        <v>1845</v>
      </c>
      <c r="D41" s="56"/>
      <c r="E41" s="56"/>
      <c r="F41" s="56"/>
      <c r="G41" s="56"/>
      <c r="H41" s="126"/>
      <c r="I41" s="126"/>
      <c r="J41" s="126"/>
      <c r="K41" s="14"/>
      <c r="L41" s="14"/>
      <c r="M41" s="14"/>
      <c r="N41" s="14"/>
      <c r="O41" s="242"/>
      <c r="P41" s="243"/>
      <c r="Q41" s="243"/>
      <c r="R41" s="243"/>
      <c r="S41" s="243"/>
      <c r="T41" s="243"/>
      <c r="U41" s="243"/>
      <c r="V41" s="243"/>
      <c r="W41" s="243"/>
      <c r="X41" s="243"/>
      <c r="Y41" s="48"/>
      <c r="Z41" s="19"/>
      <c r="AA41" s="20"/>
      <c r="AB41" s="20"/>
      <c r="AC41" s="20"/>
      <c r="AD41" s="31"/>
      <c r="AE41" s="31"/>
      <c r="AF41" s="117"/>
      <c r="AG41" s="117"/>
      <c r="AH41" s="122"/>
      <c r="AI41" s="43" t="s">
        <v>1828</v>
      </c>
      <c r="AJ41" s="20"/>
      <c r="AK41" s="20"/>
      <c r="AL41" s="20"/>
      <c r="AM41" s="20"/>
      <c r="AN41" s="20"/>
      <c r="AO41" s="20"/>
      <c r="AP41" s="20"/>
      <c r="AQ41" s="20"/>
      <c r="AR41" s="20"/>
      <c r="AS41" s="22" t="s">
        <v>1501</v>
      </c>
      <c r="AT41" s="222">
        <v>1</v>
      </c>
      <c r="AU41" s="223"/>
      <c r="AV41" s="75"/>
      <c r="AW41" s="76"/>
      <c r="AX41" s="76"/>
      <c r="AY41" s="77"/>
      <c r="AZ41" s="177">
        <f>ROUND(ROUND(G36*AT41,0)*(1+AX28),0)+(ROUND(V42*AT41,0))</f>
        <v>984</v>
      </c>
      <c r="BA41" s="29"/>
      <c r="BB41" s="185"/>
    </row>
    <row r="42" spans="1:54" s="147" customFormat="1" ht="17.100000000000001" customHeight="1" x14ac:dyDescent="0.15">
      <c r="A42" s="7">
        <v>16</v>
      </c>
      <c r="B42" s="8">
        <v>3409</v>
      </c>
      <c r="C42" s="9" t="s">
        <v>253</v>
      </c>
      <c r="D42" s="56"/>
      <c r="E42" s="56"/>
      <c r="F42" s="56"/>
      <c r="G42" s="56"/>
      <c r="H42" s="126"/>
      <c r="I42" s="126"/>
      <c r="J42" s="126"/>
      <c r="K42" s="14"/>
      <c r="L42" s="14"/>
      <c r="M42" s="14"/>
      <c r="N42" s="14"/>
      <c r="O42" s="132"/>
      <c r="P42" s="127"/>
      <c r="Q42" s="127"/>
      <c r="R42" s="127"/>
      <c r="S42" s="127"/>
      <c r="T42" s="127"/>
      <c r="U42" s="127"/>
      <c r="V42" s="240">
        <v>250</v>
      </c>
      <c r="W42" s="240"/>
      <c r="X42" s="14" t="s">
        <v>62</v>
      </c>
      <c r="Y42" s="14"/>
      <c r="Z42" s="112" t="s">
        <v>205</v>
      </c>
      <c r="AA42" s="91"/>
      <c r="AB42" s="91"/>
      <c r="AC42" s="91"/>
      <c r="AD42" s="91"/>
      <c r="AE42" s="91"/>
      <c r="AF42" s="24" t="s">
        <v>1501</v>
      </c>
      <c r="AG42" s="219">
        <v>0.7</v>
      </c>
      <c r="AH42" s="220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26"/>
      <c r="AT42" s="39"/>
      <c r="AU42" s="40"/>
      <c r="AV42" s="75"/>
      <c r="AW42" s="76"/>
      <c r="AX42" s="76"/>
      <c r="AY42" s="77"/>
      <c r="AZ42" s="177">
        <f>ROUND(ROUND($G$36*AG42,0)*(1+$AX$28),0)+(ROUND(V42*AG42,0))</f>
        <v>689</v>
      </c>
      <c r="BA42" s="29"/>
      <c r="BB42" s="185">
        <f t="shared" si="2"/>
        <v>837</v>
      </c>
    </row>
    <row r="43" spans="1:54" s="147" customFormat="1" ht="17.100000000000001" customHeight="1" x14ac:dyDescent="0.15">
      <c r="A43" s="7">
        <v>16</v>
      </c>
      <c r="B43" s="8">
        <v>3411</v>
      </c>
      <c r="C43" s="9" t="s">
        <v>1846</v>
      </c>
      <c r="D43" s="215" t="s">
        <v>901</v>
      </c>
      <c r="E43" s="241"/>
      <c r="F43" s="241"/>
      <c r="G43" s="241"/>
      <c r="H43" s="241"/>
      <c r="I43" s="241"/>
      <c r="J43" s="241"/>
      <c r="K43" s="241"/>
      <c r="L43" s="241"/>
      <c r="M43" s="241"/>
      <c r="N43" s="15"/>
      <c r="O43" s="245" t="s">
        <v>185</v>
      </c>
      <c r="P43" s="241"/>
      <c r="Q43" s="241"/>
      <c r="R43" s="241"/>
      <c r="S43" s="241"/>
      <c r="T43" s="241"/>
      <c r="U43" s="241"/>
      <c r="V43" s="241"/>
      <c r="W43" s="241"/>
      <c r="X43" s="241"/>
      <c r="Y43" s="52"/>
      <c r="Z43" s="16"/>
      <c r="AA43" s="16"/>
      <c r="AB43" s="16"/>
      <c r="AC43" s="16"/>
      <c r="AD43" s="28"/>
      <c r="AE43" s="28"/>
      <c r="AF43" s="16"/>
      <c r="AG43" s="44"/>
      <c r="AH43" s="45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26"/>
      <c r="AT43" s="39"/>
      <c r="AU43" s="40"/>
      <c r="AV43" s="75"/>
      <c r="AW43" s="76"/>
      <c r="AX43" s="76"/>
      <c r="AY43" s="77"/>
      <c r="AZ43" s="177">
        <f>ROUND(ROUND(G45*(1+AX28),0)+V45,0)</f>
        <v>921</v>
      </c>
      <c r="BA43" s="29"/>
    </row>
    <row r="44" spans="1:54" s="147" customFormat="1" ht="17.100000000000001" customHeight="1" x14ac:dyDescent="0.15">
      <c r="A44" s="7">
        <v>16</v>
      </c>
      <c r="B44" s="8">
        <v>3412</v>
      </c>
      <c r="C44" s="9" t="s">
        <v>1847</v>
      </c>
      <c r="D44" s="242"/>
      <c r="E44" s="243"/>
      <c r="F44" s="243"/>
      <c r="G44" s="243"/>
      <c r="H44" s="243"/>
      <c r="I44" s="243"/>
      <c r="J44" s="243"/>
      <c r="K44" s="243"/>
      <c r="L44" s="243"/>
      <c r="M44" s="243"/>
      <c r="N44" s="125"/>
      <c r="O44" s="242"/>
      <c r="P44" s="243"/>
      <c r="Q44" s="243"/>
      <c r="R44" s="243"/>
      <c r="S44" s="243"/>
      <c r="T44" s="243"/>
      <c r="U44" s="243"/>
      <c r="V44" s="243"/>
      <c r="W44" s="243"/>
      <c r="X44" s="243"/>
      <c r="Y44" s="48"/>
      <c r="Z44" s="19"/>
      <c r="AA44" s="20"/>
      <c r="AB44" s="20"/>
      <c r="AC44" s="20"/>
      <c r="AD44" s="31"/>
      <c r="AE44" s="31"/>
      <c r="AF44" s="117"/>
      <c r="AG44" s="117"/>
      <c r="AH44" s="122"/>
      <c r="AI44" s="43" t="s">
        <v>1828</v>
      </c>
      <c r="AJ44" s="20"/>
      <c r="AK44" s="20"/>
      <c r="AL44" s="20"/>
      <c r="AM44" s="20"/>
      <c r="AN44" s="20"/>
      <c r="AO44" s="20"/>
      <c r="AP44" s="20"/>
      <c r="AQ44" s="20"/>
      <c r="AR44" s="20"/>
      <c r="AS44" s="22" t="s">
        <v>1501</v>
      </c>
      <c r="AT44" s="222">
        <v>1</v>
      </c>
      <c r="AU44" s="223"/>
      <c r="AV44" s="75"/>
      <c r="AW44" s="76"/>
      <c r="AX44" s="76"/>
      <c r="AY44" s="77"/>
      <c r="AZ44" s="177">
        <f>ROUND(ROUND(G45*AT44,0)*(1+AX28),0)+(ROUND(V45*AT44,0))</f>
        <v>921</v>
      </c>
      <c r="BA44" s="29"/>
    </row>
    <row r="45" spans="1:54" s="147" customFormat="1" ht="17.100000000000001" customHeight="1" x14ac:dyDescent="0.15">
      <c r="A45" s="7">
        <v>16</v>
      </c>
      <c r="B45" s="8">
        <v>3413</v>
      </c>
      <c r="C45" s="9" t="s">
        <v>254</v>
      </c>
      <c r="D45" s="55"/>
      <c r="E45" s="56"/>
      <c r="F45" s="127"/>
      <c r="G45" s="221">
        <f>'移動支援(伴う、合成深夜)'!G45:H45</f>
        <v>669</v>
      </c>
      <c r="H45" s="221"/>
      <c r="I45" s="14" t="s">
        <v>62</v>
      </c>
      <c r="J45" s="14"/>
      <c r="K45" s="24"/>
      <c r="L45" s="27"/>
      <c r="M45" s="27"/>
      <c r="N45" s="125"/>
      <c r="O45" s="127"/>
      <c r="P45" s="127"/>
      <c r="Q45" s="127"/>
      <c r="R45" s="127"/>
      <c r="S45" s="127"/>
      <c r="T45" s="127"/>
      <c r="U45" s="127"/>
      <c r="V45" s="240">
        <v>85</v>
      </c>
      <c r="W45" s="240"/>
      <c r="X45" s="14" t="s">
        <v>62</v>
      </c>
      <c r="Y45" s="14"/>
      <c r="Z45" s="112" t="s">
        <v>205</v>
      </c>
      <c r="AA45" s="91"/>
      <c r="AB45" s="91"/>
      <c r="AC45" s="91"/>
      <c r="AD45" s="91"/>
      <c r="AE45" s="91"/>
      <c r="AF45" s="24" t="s">
        <v>1501</v>
      </c>
      <c r="AG45" s="219">
        <v>0.7</v>
      </c>
      <c r="AH45" s="220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26"/>
      <c r="AT45" s="39"/>
      <c r="AU45" s="40"/>
      <c r="AV45" s="75"/>
      <c r="AW45" s="76"/>
      <c r="AX45" s="76"/>
      <c r="AY45" s="77"/>
      <c r="AZ45" s="177">
        <f>ROUND(ROUND($G$45*AG45,0)*(1+$AX$28),0)+(ROUND(V45*AG45,0))</f>
        <v>645</v>
      </c>
      <c r="BA45" s="29"/>
      <c r="BB45" s="185">
        <f>$G$45+V45</f>
        <v>754</v>
      </c>
    </row>
    <row r="46" spans="1:54" s="147" customFormat="1" ht="17.100000000000001" customHeight="1" x14ac:dyDescent="0.15">
      <c r="A46" s="7">
        <v>16</v>
      </c>
      <c r="B46" s="8">
        <v>3415</v>
      </c>
      <c r="C46" s="9" t="s">
        <v>1848</v>
      </c>
      <c r="D46" s="55"/>
      <c r="E46" s="56"/>
      <c r="F46" s="56"/>
      <c r="G46" s="56"/>
      <c r="H46" s="126"/>
      <c r="I46" s="126"/>
      <c r="J46" s="126"/>
      <c r="K46" s="14"/>
      <c r="L46" s="14"/>
      <c r="M46" s="14"/>
      <c r="N46" s="18"/>
      <c r="O46" s="245" t="s">
        <v>186</v>
      </c>
      <c r="P46" s="241"/>
      <c r="Q46" s="241"/>
      <c r="R46" s="241"/>
      <c r="S46" s="241"/>
      <c r="T46" s="241"/>
      <c r="U46" s="241"/>
      <c r="V46" s="241"/>
      <c r="W46" s="241"/>
      <c r="X46" s="241"/>
      <c r="Y46" s="52"/>
      <c r="Z46" s="16"/>
      <c r="AA46" s="16"/>
      <c r="AB46" s="16"/>
      <c r="AC46" s="16"/>
      <c r="AD46" s="28"/>
      <c r="AE46" s="28"/>
      <c r="AF46" s="16"/>
      <c r="AG46" s="44"/>
      <c r="AH46" s="45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26"/>
      <c r="AT46" s="39"/>
      <c r="AU46" s="40"/>
      <c r="AV46" s="75"/>
      <c r="AW46" s="76"/>
      <c r="AX46" s="76"/>
      <c r="AY46" s="77"/>
      <c r="AZ46" s="177">
        <f>ROUND(ROUND(G45*(1+AX28),0)+V48,0)</f>
        <v>1004</v>
      </c>
      <c r="BA46" s="29"/>
      <c r="BB46" s="185"/>
    </row>
    <row r="47" spans="1:54" s="147" customFormat="1" ht="17.100000000000001" customHeight="1" x14ac:dyDescent="0.15">
      <c r="A47" s="7">
        <v>16</v>
      </c>
      <c r="B47" s="8">
        <v>3416</v>
      </c>
      <c r="C47" s="9" t="s">
        <v>1849</v>
      </c>
      <c r="D47" s="56"/>
      <c r="E47" s="56"/>
      <c r="F47" s="56"/>
      <c r="G47" s="56"/>
      <c r="H47" s="126"/>
      <c r="I47" s="126"/>
      <c r="J47" s="126"/>
      <c r="K47" s="14"/>
      <c r="L47" s="14"/>
      <c r="M47" s="14"/>
      <c r="N47" s="18"/>
      <c r="O47" s="242"/>
      <c r="P47" s="243"/>
      <c r="Q47" s="243"/>
      <c r="R47" s="243"/>
      <c r="S47" s="243"/>
      <c r="T47" s="243"/>
      <c r="U47" s="243"/>
      <c r="V47" s="243"/>
      <c r="W47" s="243"/>
      <c r="X47" s="243"/>
      <c r="Y47" s="48"/>
      <c r="Z47" s="19"/>
      <c r="AA47" s="20"/>
      <c r="AB47" s="20"/>
      <c r="AC47" s="20"/>
      <c r="AD47" s="31"/>
      <c r="AE47" s="31"/>
      <c r="AF47" s="117"/>
      <c r="AG47" s="117"/>
      <c r="AH47" s="122"/>
      <c r="AI47" s="43" t="s">
        <v>1828</v>
      </c>
      <c r="AJ47" s="20"/>
      <c r="AK47" s="20"/>
      <c r="AL47" s="20"/>
      <c r="AM47" s="20"/>
      <c r="AN47" s="20"/>
      <c r="AO47" s="20"/>
      <c r="AP47" s="20"/>
      <c r="AQ47" s="20"/>
      <c r="AR47" s="20"/>
      <c r="AS47" s="22" t="s">
        <v>1501</v>
      </c>
      <c r="AT47" s="222">
        <v>1</v>
      </c>
      <c r="AU47" s="223"/>
      <c r="AV47" s="75"/>
      <c r="AW47" s="76"/>
      <c r="AX47" s="76"/>
      <c r="AY47" s="77"/>
      <c r="AZ47" s="177">
        <f>ROUND(ROUND(G45*AT47,0)*(1+AX28),0)+(ROUND(V48*AT47,0))</f>
        <v>1004</v>
      </c>
      <c r="BA47" s="29"/>
      <c r="BB47" s="185"/>
    </row>
    <row r="48" spans="1:54" s="147" customFormat="1" ht="17.100000000000001" customHeight="1" x14ac:dyDescent="0.15">
      <c r="A48" s="7">
        <v>16</v>
      </c>
      <c r="B48" s="8">
        <v>3417</v>
      </c>
      <c r="C48" s="9" t="s">
        <v>255</v>
      </c>
      <c r="D48" s="56"/>
      <c r="E48" s="56"/>
      <c r="F48" s="56"/>
      <c r="G48" s="56"/>
      <c r="H48" s="126"/>
      <c r="I48" s="126"/>
      <c r="J48" s="126"/>
      <c r="K48" s="14"/>
      <c r="L48" s="14"/>
      <c r="M48" s="14"/>
      <c r="N48" s="18"/>
      <c r="O48" s="127"/>
      <c r="P48" s="127"/>
      <c r="Q48" s="127"/>
      <c r="R48" s="127"/>
      <c r="S48" s="127"/>
      <c r="T48" s="127"/>
      <c r="U48" s="127"/>
      <c r="V48" s="240">
        <v>168</v>
      </c>
      <c r="W48" s="240"/>
      <c r="X48" s="14" t="s">
        <v>62</v>
      </c>
      <c r="Y48" s="14"/>
      <c r="Z48" s="112" t="s">
        <v>205</v>
      </c>
      <c r="AA48" s="91"/>
      <c r="AB48" s="91"/>
      <c r="AC48" s="91"/>
      <c r="AD48" s="91"/>
      <c r="AE48" s="91"/>
      <c r="AF48" s="24" t="s">
        <v>1501</v>
      </c>
      <c r="AG48" s="219">
        <v>0.7</v>
      </c>
      <c r="AH48" s="220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26"/>
      <c r="AT48" s="39"/>
      <c r="AU48" s="40"/>
      <c r="AV48" s="75"/>
      <c r="AW48" s="76"/>
      <c r="AX48" s="76"/>
      <c r="AY48" s="77"/>
      <c r="AZ48" s="177">
        <f>ROUND(ROUND($G$45*AG48,0)*(1+$AX$28),0)+(ROUND(V48*AG48,0))</f>
        <v>703</v>
      </c>
      <c r="BA48" s="29"/>
      <c r="BB48" s="185">
        <f t="shared" ref="BB48" si="3">$G$45+V48</f>
        <v>837</v>
      </c>
    </row>
    <row r="49" spans="1:54" s="147" customFormat="1" ht="17.100000000000001" customHeight="1" x14ac:dyDescent="0.15">
      <c r="A49" s="7">
        <v>16</v>
      </c>
      <c r="B49" s="8">
        <v>3419</v>
      </c>
      <c r="C49" s="9" t="s">
        <v>1850</v>
      </c>
      <c r="D49" s="215" t="s">
        <v>902</v>
      </c>
      <c r="E49" s="241"/>
      <c r="F49" s="241"/>
      <c r="G49" s="241"/>
      <c r="H49" s="241"/>
      <c r="I49" s="241"/>
      <c r="J49" s="241"/>
      <c r="K49" s="241"/>
      <c r="L49" s="241"/>
      <c r="M49" s="241"/>
      <c r="N49" s="15"/>
      <c r="O49" s="245" t="s">
        <v>185</v>
      </c>
      <c r="P49" s="241"/>
      <c r="Q49" s="241"/>
      <c r="R49" s="241"/>
      <c r="S49" s="241"/>
      <c r="T49" s="241"/>
      <c r="U49" s="241"/>
      <c r="V49" s="241"/>
      <c r="W49" s="241"/>
      <c r="X49" s="241"/>
      <c r="Y49" s="52"/>
      <c r="Z49" s="16"/>
      <c r="AA49" s="16"/>
      <c r="AB49" s="16"/>
      <c r="AC49" s="16"/>
      <c r="AD49" s="28"/>
      <c r="AE49" s="28"/>
      <c r="AF49" s="16"/>
      <c r="AG49" s="44"/>
      <c r="AH49" s="45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26"/>
      <c r="AT49" s="39"/>
      <c r="AU49" s="40"/>
      <c r="AV49" s="75"/>
      <c r="AW49" s="76"/>
      <c r="AX49" s="76"/>
      <c r="AY49" s="77"/>
      <c r="AZ49" s="177">
        <f>ROUND(ROUND(G51*(1+AX28),0)+V51,0)</f>
        <v>1026</v>
      </c>
      <c r="BA49" s="29"/>
    </row>
    <row r="50" spans="1:54" s="147" customFormat="1" ht="17.100000000000001" customHeight="1" x14ac:dyDescent="0.15">
      <c r="A50" s="7">
        <v>16</v>
      </c>
      <c r="B50" s="8">
        <v>3420</v>
      </c>
      <c r="C50" s="9" t="s">
        <v>1851</v>
      </c>
      <c r="D50" s="242"/>
      <c r="E50" s="243"/>
      <c r="F50" s="243"/>
      <c r="G50" s="243"/>
      <c r="H50" s="243"/>
      <c r="I50" s="243"/>
      <c r="J50" s="243"/>
      <c r="K50" s="243"/>
      <c r="L50" s="243"/>
      <c r="M50" s="243"/>
      <c r="N50" s="125"/>
      <c r="O50" s="242"/>
      <c r="P50" s="243"/>
      <c r="Q50" s="243"/>
      <c r="R50" s="243"/>
      <c r="S50" s="243"/>
      <c r="T50" s="243"/>
      <c r="U50" s="243"/>
      <c r="V50" s="243"/>
      <c r="W50" s="243"/>
      <c r="X50" s="243"/>
      <c r="Y50" s="48"/>
      <c r="Z50" s="19"/>
      <c r="AA50" s="20"/>
      <c r="AB50" s="20"/>
      <c r="AC50" s="20"/>
      <c r="AD50" s="31"/>
      <c r="AE50" s="31"/>
      <c r="AF50" s="117"/>
      <c r="AG50" s="117"/>
      <c r="AH50" s="122"/>
      <c r="AI50" s="43" t="s">
        <v>1828</v>
      </c>
      <c r="AJ50" s="20"/>
      <c r="AK50" s="20"/>
      <c r="AL50" s="20"/>
      <c r="AM50" s="20"/>
      <c r="AN50" s="20"/>
      <c r="AO50" s="20"/>
      <c r="AP50" s="20"/>
      <c r="AQ50" s="20"/>
      <c r="AR50" s="20"/>
      <c r="AS50" s="22" t="s">
        <v>1501</v>
      </c>
      <c r="AT50" s="222">
        <v>1</v>
      </c>
      <c r="AU50" s="223"/>
      <c r="AV50" s="75"/>
      <c r="AW50" s="76"/>
      <c r="AX50" s="76"/>
      <c r="AY50" s="77"/>
      <c r="AZ50" s="178">
        <f>ROUND(ROUND(G51*AT50,0)*(1+AX28),0)+(ROUND(V51*AT50,0))</f>
        <v>1026</v>
      </c>
      <c r="BA50" s="29"/>
    </row>
    <row r="51" spans="1:54" s="147" customFormat="1" ht="17.100000000000001" customHeight="1" x14ac:dyDescent="0.15">
      <c r="A51" s="7">
        <v>16</v>
      </c>
      <c r="B51" s="8">
        <v>3421</v>
      </c>
      <c r="C51" s="9" t="s">
        <v>256</v>
      </c>
      <c r="D51" s="57"/>
      <c r="E51" s="58"/>
      <c r="F51" s="129"/>
      <c r="G51" s="230">
        <f>'移動支援(伴う、合成深夜)'!G51:H51</f>
        <v>754</v>
      </c>
      <c r="H51" s="230"/>
      <c r="I51" s="20" t="s">
        <v>62</v>
      </c>
      <c r="J51" s="20"/>
      <c r="K51" s="22"/>
      <c r="L51" s="59"/>
      <c r="M51" s="59"/>
      <c r="N51" s="133"/>
      <c r="O51" s="129"/>
      <c r="P51" s="129"/>
      <c r="Q51" s="129"/>
      <c r="R51" s="129"/>
      <c r="S51" s="129"/>
      <c r="T51" s="129"/>
      <c r="U51" s="129"/>
      <c r="V51" s="244">
        <v>83</v>
      </c>
      <c r="W51" s="244"/>
      <c r="X51" s="20" t="s">
        <v>62</v>
      </c>
      <c r="Y51" s="20"/>
      <c r="Z51" s="113" t="s">
        <v>205</v>
      </c>
      <c r="AA51" s="108"/>
      <c r="AB51" s="108"/>
      <c r="AC51" s="108"/>
      <c r="AD51" s="108"/>
      <c r="AE51" s="108"/>
      <c r="AF51" s="26" t="s">
        <v>1501</v>
      </c>
      <c r="AG51" s="228">
        <v>0.7</v>
      </c>
      <c r="AH51" s="229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26"/>
      <c r="AT51" s="39"/>
      <c r="AU51" s="40"/>
      <c r="AV51" s="78"/>
      <c r="AW51" s="79"/>
      <c r="AX51" s="79"/>
      <c r="AY51" s="80"/>
      <c r="AZ51" s="178">
        <f>ROUND(ROUND(G51*AG51,0)*(1+$AX$28),0)+(ROUND(V51*AG51,0))</f>
        <v>718</v>
      </c>
      <c r="BA51" s="41"/>
      <c r="BB51" s="185">
        <f>$G$51+V51</f>
        <v>837</v>
      </c>
    </row>
    <row r="52" spans="1:54" ht="17.100000000000001" customHeight="1" x14ac:dyDescent="0.15">
      <c r="A52" s="1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</row>
    <row r="53" spans="1:54" ht="17.100000000000001" customHeight="1" x14ac:dyDescent="0.15">
      <c r="A53" s="1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</row>
    <row r="54" spans="1:54" s="147" customFormat="1" ht="17.100000000000001" customHeight="1" x14ac:dyDescent="0.15">
      <c r="A54" s="25"/>
      <c r="B54" s="25"/>
      <c r="C54" s="14"/>
      <c r="D54" s="14"/>
      <c r="E54" s="14"/>
      <c r="F54" s="14"/>
      <c r="G54" s="14"/>
      <c r="H54" s="14"/>
      <c r="I54" s="14"/>
      <c r="J54" s="32"/>
      <c r="K54" s="14"/>
      <c r="L54" s="14"/>
      <c r="M54" s="14"/>
      <c r="N54" s="14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4"/>
      <c r="AA54" s="14"/>
      <c r="AB54" s="14"/>
      <c r="AC54" s="14"/>
      <c r="AD54" s="14"/>
      <c r="AE54" s="24"/>
      <c r="AF54" s="14"/>
      <c r="AG54" s="27"/>
      <c r="AH54" s="30"/>
      <c r="AI54" s="14"/>
      <c r="AJ54" s="14"/>
      <c r="AK54" s="14"/>
      <c r="AL54" s="27"/>
      <c r="AM54" s="30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4"/>
      <c r="BA54" s="116"/>
    </row>
    <row r="55" spans="1:54" s="147" customFormat="1" ht="17.100000000000001" customHeight="1" x14ac:dyDescent="0.15">
      <c r="A55" s="25"/>
      <c r="B55" s="2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4"/>
      <c r="AA55" s="14"/>
      <c r="AB55" s="14"/>
      <c r="AC55" s="14"/>
      <c r="AD55" s="14"/>
      <c r="AE55" s="24"/>
      <c r="AF55" s="14"/>
      <c r="AG55" s="24"/>
      <c r="AH55" s="30"/>
      <c r="AI55" s="14"/>
      <c r="AJ55" s="14"/>
      <c r="AK55" s="14"/>
      <c r="AL55" s="27"/>
      <c r="AM55" s="30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4"/>
      <c r="BA55" s="116"/>
    </row>
    <row r="56" spans="1:54" s="147" customFormat="1" ht="17.100000000000001" customHeight="1" x14ac:dyDescent="0.15">
      <c r="A56" s="25"/>
      <c r="B56" s="2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4"/>
      <c r="AA56" s="14"/>
      <c r="AB56" s="14"/>
      <c r="AC56" s="14"/>
      <c r="AD56" s="14"/>
      <c r="AE56" s="24"/>
      <c r="AF56" s="14"/>
      <c r="AG56" s="24"/>
      <c r="AH56" s="30"/>
      <c r="AI56" s="14"/>
      <c r="AJ56" s="14"/>
      <c r="AK56" s="14"/>
      <c r="AL56" s="13"/>
      <c r="AM56" s="13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34"/>
      <c r="BA56" s="116"/>
    </row>
    <row r="57" spans="1:54" s="147" customFormat="1" ht="17.100000000000001" customHeight="1" x14ac:dyDescent="0.15">
      <c r="A57" s="25"/>
      <c r="B57" s="2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4"/>
      <c r="AA57" s="14"/>
      <c r="AB57" s="14"/>
      <c r="AC57" s="14"/>
      <c r="AD57" s="35"/>
      <c r="AE57" s="150"/>
      <c r="AF57" s="116"/>
      <c r="AG57" s="150"/>
      <c r="AH57" s="30"/>
      <c r="AI57" s="14"/>
      <c r="AJ57" s="14"/>
      <c r="AK57" s="14"/>
      <c r="AL57" s="27"/>
      <c r="AM57" s="30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4"/>
      <c r="BA57" s="116"/>
    </row>
    <row r="58" spans="1:54" s="147" customFormat="1" ht="17.100000000000001" customHeight="1" x14ac:dyDescent="0.15">
      <c r="A58" s="25"/>
      <c r="B58" s="2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4"/>
      <c r="AA58" s="14"/>
      <c r="AB58" s="14"/>
      <c r="AC58" s="14"/>
      <c r="AD58" s="24"/>
      <c r="AE58" s="27"/>
      <c r="AF58" s="14"/>
      <c r="AG58" s="24"/>
      <c r="AH58" s="30"/>
      <c r="AI58" s="14"/>
      <c r="AJ58" s="14"/>
      <c r="AK58" s="14"/>
      <c r="AL58" s="27"/>
      <c r="AM58" s="30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4"/>
      <c r="BA58" s="116"/>
    </row>
    <row r="59" spans="1:54" s="147" customFormat="1" ht="17.100000000000001" customHeight="1" x14ac:dyDescent="0.15">
      <c r="A59" s="25"/>
      <c r="B59" s="2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4"/>
      <c r="AA59" s="14"/>
      <c r="AB59" s="14"/>
      <c r="AC59" s="14"/>
      <c r="AD59" s="14"/>
      <c r="AE59" s="24"/>
      <c r="AF59" s="14"/>
      <c r="AG59" s="24"/>
      <c r="AH59" s="30"/>
      <c r="AI59" s="14"/>
      <c r="AJ59" s="14"/>
      <c r="AK59" s="14"/>
      <c r="AL59" s="13"/>
      <c r="AM59" s="13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34"/>
      <c r="BA59" s="116"/>
    </row>
    <row r="60" spans="1:54" s="147" customFormat="1" ht="17.100000000000001" customHeight="1" x14ac:dyDescent="0.15">
      <c r="A60" s="25"/>
      <c r="B60" s="2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4"/>
      <c r="AA60" s="14"/>
      <c r="AB60" s="14"/>
      <c r="AC60" s="14"/>
      <c r="AD60" s="14"/>
      <c r="AE60" s="24"/>
      <c r="AF60" s="14"/>
      <c r="AG60" s="27"/>
      <c r="AH60" s="30"/>
      <c r="AI60" s="14"/>
      <c r="AJ60" s="14"/>
      <c r="AK60" s="14"/>
      <c r="AL60" s="27"/>
      <c r="AM60" s="30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4"/>
      <c r="BA60" s="116"/>
    </row>
    <row r="61" spans="1:54" ht="17.100000000000001" customHeight="1" x14ac:dyDescent="0.15"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</row>
    <row r="62" spans="1:54" ht="17.100000000000001" customHeight="1" x14ac:dyDescent="0.15"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</row>
    <row r="63" spans="1:54" ht="17.100000000000001" customHeight="1" x14ac:dyDescent="0.15"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</row>
    <row r="64" spans="1:54" ht="17.100000000000001" customHeight="1" x14ac:dyDescent="0.15"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15:25" ht="17.100000000000001" customHeight="1" x14ac:dyDescent="0.15"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</row>
    <row r="66" spans="15:25" ht="17.100000000000001" customHeight="1" x14ac:dyDescent="0.15"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</row>
    <row r="67" spans="15:25" ht="17.100000000000001" customHeight="1" x14ac:dyDescent="0.15"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spans="15:25" ht="17.100000000000001" customHeight="1" x14ac:dyDescent="0.15"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</row>
  </sheetData>
  <mergeCells count="73">
    <mergeCell ref="O31:X32"/>
    <mergeCell ref="G24:H24"/>
    <mergeCell ref="G9:H9"/>
    <mergeCell ref="O43:X44"/>
    <mergeCell ref="G45:H45"/>
    <mergeCell ref="O16:X17"/>
    <mergeCell ref="O22:X23"/>
    <mergeCell ref="Z5:AC5"/>
    <mergeCell ref="D7:M8"/>
    <mergeCell ref="D22:M23"/>
    <mergeCell ref="D34:M35"/>
    <mergeCell ref="O34:X35"/>
    <mergeCell ref="O7:X8"/>
    <mergeCell ref="V15:W15"/>
    <mergeCell ref="O13:X14"/>
    <mergeCell ref="O10:X11"/>
    <mergeCell ref="V18:W18"/>
    <mergeCell ref="V27:W27"/>
    <mergeCell ref="O28:X29"/>
    <mergeCell ref="O25:X26"/>
    <mergeCell ref="V9:W9"/>
    <mergeCell ref="V12:W12"/>
    <mergeCell ref="O19:X20"/>
    <mergeCell ref="D49:M50"/>
    <mergeCell ref="O49:X50"/>
    <mergeCell ref="O46:X47"/>
    <mergeCell ref="AG42:AH42"/>
    <mergeCell ref="AG36:AH36"/>
    <mergeCell ref="V48:W48"/>
    <mergeCell ref="O37:X38"/>
    <mergeCell ref="AG39:AH39"/>
    <mergeCell ref="D43:M44"/>
    <mergeCell ref="V39:W39"/>
    <mergeCell ref="V45:W45"/>
    <mergeCell ref="AG45:AH45"/>
    <mergeCell ref="O40:X41"/>
    <mergeCell ref="G51:H51"/>
    <mergeCell ref="AT20:AU20"/>
    <mergeCell ref="V21:W21"/>
    <mergeCell ref="AT50:AU50"/>
    <mergeCell ref="V51:W51"/>
    <mergeCell ref="V42:W42"/>
    <mergeCell ref="G36:H36"/>
    <mergeCell ref="AT38:AU38"/>
    <mergeCell ref="AT41:AU41"/>
    <mergeCell ref="AT44:AU44"/>
    <mergeCell ref="AT23:AU23"/>
    <mergeCell ref="V24:W24"/>
    <mergeCell ref="AT29:AU29"/>
    <mergeCell ref="V30:W30"/>
    <mergeCell ref="V36:W36"/>
    <mergeCell ref="V33:W33"/>
    <mergeCell ref="AG21:AH21"/>
    <mergeCell ref="AG24:AH24"/>
    <mergeCell ref="AG30:AH30"/>
    <mergeCell ref="AG33:AH33"/>
    <mergeCell ref="AT32:AU32"/>
    <mergeCell ref="AT47:AU47"/>
    <mergeCell ref="AG51:AH51"/>
    <mergeCell ref="AG48:AH48"/>
    <mergeCell ref="AX28:AY28"/>
    <mergeCell ref="AT8:AU8"/>
    <mergeCell ref="AT14:AU14"/>
    <mergeCell ref="AT17:AU17"/>
    <mergeCell ref="AV27:AY27"/>
    <mergeCell ref="AT11:AU11"/>
    <mergeCell ref="AG15:AH15"/>
    <mergeCell ref="AG18:AH18"/>
    <mergeCell ref="AG27:AH27"/>
    <mergeCell ref="AT26:AU26"/>
    <mergeCell ref="AG9:AH9"/>
    <mergeCell ref="AG12:AH12"/>
    <mergeCell ref="AT35:AU35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orientation="portrait" r:id="rId1"/>
  <headerFooter alignWithMargins="0">
    <oddHeader>&amp;L&amp;12新潟市地域生活支援事業&amp;R&amp;16R６．４．１～版</oddHeader>
  </headerFooter>
  <rowBreaks count="1" manualBreakCount="1">
    <brk id="53" max="4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D75"/>
  <sheetViews>
    <sheetView view="pageBreakPreview" zoomScale="85" zoomScaleNormal="100" zoomScaleSheetLayoutView="85" workbookViewId="0">
      <selection activeCell="AV2" sqref="AV2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5.625" style="10" customWidth="1"/>
    <col min="4" max="10" width="2.375" style="141" customWidth="1"/>
    <col min="11" max="14" width="2.375" style="10" customWidth="1"/>
    <col min="15" max="25" width="2.375" style="141" customWidth="1"/>
    <col min="26" max="26" width="2.375" style="10" customWidth="1"/>
    <col min="27" max="30" width="2.375" style="141" customWidth="1"/>
    <col min="31" max="31" width="2.375" style="142" customWidth="1"/>
    <col min="32" max="32" width="2.375" style="141" customWidth="1"/>
    <col min="33" max="34" width="2.375" style="142" customWidth="1"/>
    <col min="35" max="51" width="2.375" style="141" customWidth="1"/>
    <col min="52" max="53" width="8.625" style="141" customWidth="1"/>
    <col min="54" max="54" width="4.5" style="141" bestFit="1" customWidth="1"/>
    <col min="55" max="16384" width="9" style="141"/>
  </cols>
  <sheetData>
    <row r="1" spans="1:54" ht="17.100000000000001" customHeight="1" x14ac:dyDescent="0.15">
      <c r="A1" s="1"/>
    </row>
    <row r="2" spans="1:54" ht="17.100000000000001" customHeight="1" x14ac:dyDescent="0.15">
      <c r="A2" s="1"/>
    </row>
    <row r="3" spans="1:54" ht="17.100000000000001" customHeight="1" x14ac:dyDescent="0.15">
      <c r="A3" s="1"/>
    </row>
    <row r="4" spans="1:54" ht="17.100000000000001" customHeight="1" x14ac:dyDescent="0.15">
      <c r="A4" s="1"/>
      <c r="B4" s="1" t="s">
        <v>912</v>
      </c>
    </row>
    <row r="5" spans="1:54" s="147" customFormat="1" ht="17.100000000000001" customHeight="1" x14ac:dyDescent="0.15">
      <c r="A5" s="2" t="s">
        <v>63</v>
      </c>
      <c r="B5" s="143"/>
      <c r="C5" s="11" t="s">
        <v>55</v>
      </c>
      <c r="D5" s="144"/>
      <c r="E5" s="140"/>
      <c r="F5" s="140"/>
      <c r="G5" s="140"/>
      <c r="H5" s="140"/>
      <c r="I5" s="140"/>
      <c r="J5" s="140"/>
      <c r="K5" s="16"/>
      <c r="L5" s="16"/>
      <c r="M5" s="16"/>
      <c r="N5" s="16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249" t="s">
        <v>64</v>
      </c>
      <c r="AA5" s="249"/>
      <c r="AB5" s="249"/>
      <c r="AC5" s="249"/>
      <c r="AD5" s="12"/>
      <c r="AE5" s="145"/>
      <c r="AF5" s="140"/>
      <c r="AG5" s="145"/>
      <c r="AH5" s="145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3" t="s">
        <v>56</v>
      </c>
      <c r="BA5" s="3" t="s">
        <v>57</v>
      </c>
      <c r="BB5" s="116"/>
    </row>
    <row r="6" spans="1:54" s="147" customFormat="1" ht="17.100000000000001" customHeight="1" x14ac:dyDescent="0.15">
      <c r="A6" s="4" t="s">
        <v>58</v>
      </c>
      <c r="B6" s="5" t="s">
        <v>59</v>
      </c>
      <c r="C6" s="21"/>
      <c r="D6" s="119"/>
      <c r="E6" s="117"/>
      <c r="F6" s="117"/>
      <c r="G6" s="117"/>
      <c r="H6" s="117"/>
      <c r="I6" s="117"/>
      <c r="J6" s="117"/>
      <c r="K6" s="20"/>
      <c r="L6" s="20"/>
      <c r="M6" s="20"/>
      <c r="N6" s="20"/>
      <c r="O6" s="156"/>
      <c r="P6" s="157"/>
      <c r="Q6" s="157"/>
      <c r="R6" s="157"/>
      <c r="S6" s="157"/>
      <c r="T6" s="69" t="s">
        <v>478</v>
      </c>
      <c r="U6" s="157"/>
      <c r="V6" s="157"/>
      <c r="W6" s="157"/>
      <c r="X6" s="157"/>
      <c r="Y6" s="158"/>
      <c r="Z6" s="20"/>
      <c r="AA6" s="117"/>
      <c r="AB6" s="117"/>
      <c r="AC6" s="117"/>
      <c r="AD6" s="117"/>
      <c r="AE6" s="148"/>
      <c r="AF6" s="117"/>
      <c r="AG6" s="148"/>
      <c r="AH6" s="148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6" t="s">
        <v>60</v>
      </c>
      <c r="BA6" s="6" t="s">
        <v>61</v>
      </c>
      <c r="BB6" s="116"/>
    </row>
    <row r="7" spans="1:54" s="147" customFormat="1" ht="17.100000000000001" customHeight="1" x14ac:dyDescent="0.15">
      <c r="A7" s="7">
        <v>16</v>
      </c>
      <c r="B7" s="8">
        <v>3423</v>
      </c>
      <c r="C7" s="9" t="s">
        <v>1790</v>
      </c>
      <c r="D7" s="215" t="s">
        <v>538</v>
      </c>
      <c r="E7" s="241"/>
      <c r="F7" s="241"/>
      <c r="G7" s="241"/>
      <c r="H7" s="241"/>
      <c r="I7" s="241"/>
      <c r="J7" s="241"/>
      <c r="K7" s="241"/>
      <c r="L7" s="241"/>
      <c r="M7" s="241"/>
      <c r="N7" s="15"/>
      <c r="O7" s="245" t="s">
        <v>190</v>
      </c>
      <c r="P7" s="241"/>
      <c r="Q7" s="241"/>
      <c r="R7" s="241"/>
      <c r="S7" s="241"/>
      <c r="T7" s="241"/>
      <c r="U7" s="241"/>
      <c r="V7" s="241"/>
      <c r="W7" s="241"/>
      <c r="X7" s="241"/>
      <c r="Y7" s="52"/>
      <c r="Z7" s="16"/>
      <c r="AA7" s="16"/>
      <c r="AB7" s="16"/>
      <c r="AC7" s="16"/>
      <c r="AD7" s="28"/>
      <c r="AE7" s="28"/>
      <c r="AF7" s="16"/>
      <c r="AG7" s="44"/>
      <c r="AH7" s="45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26"/>
      <c r="AT7" s="39"/>
      <c r="AU7" s="40"/>
      <c r="AV7" s="53"/>
      <c r="AW7" s="46"/>
      <c r="AX7" s="46"/>
      <c r="AY7" s="52"/>
      <c r="AZ7" s="177">
        <f>ROUND(ROUND(G9,0)+(ROUND(S9*(1+AX28),0)),0)</f>
        <v>441</v>
      </c>
      <c r="BA7" s="49" t="s">
        <v>1482</v>
      </c>
    </row>
    <row r="8" spans="1:54" s="147" customFormat="1" ht="17.100000000000001" customHeight="1" x14ac:dyDescent="0.15">
      <c r="A8" s="7">
        <v>16</v>
      </c>
      <c r="B8" s="8">
        <v>3424</v>
      </c>
      <c r="C8" s="9" t="s">
        <v>1791</v>
      </c>
      <c r="D8" s="242"/>
      <c r="E8" s="243"/>
      <c r="F8" s="243"/>
      <c r="G8" s="243"/>
      <c r="H8" s="243"/>
      <c r="I8" s="243"/>
      <c r="J8" s="243"/>
      <c r="K8" s="243"/>
      <c r="L8" s="243"/>
      <c r="M8" s="243"/>
      <c r="N8" s="125"/>
      <c r="O8" s="242"/>
      <c r="P8" s="243"/>
      <c r="Q8" s="243"/>
      <c r="R8" s="243"/>
      <c r="S8" s="243"/>
      <c r="T8" s="243"/>
      <c r="U8" s="243"/>
      <c r="V8" s="243"/>
      <c r="W8" s="243"/>
      <c r="X8" s="243"/>
      <c r="Y8" s="48"/>
      <c r="Z8" s="19"/>
      <c r="AA8" s="20"/>
      <c r="AB8" s="20"/>
      <c r="AC8" s="20"/>
      <c r="AD8" s="31"/>
      <c r="AE8" s="31"/>
      <c r="AF8" s="117"/>
      <c r="AG8" s="117"/>
      <c r="AH8" s="122"/>
      <c r="AI8" s="43" t="s">
        <v>1545</v>
      </c>
      <c r="AJ8" s="20"/>
      <c r="AK8" s="20"/>
      <c r="AL8" s="20"/>
      <c r="AM8" s="20"/>
      <c r="AN8" s="20"/>
      <c r="AO8" s="20"/>
      <c r="AP8" s="20"/>
      <c r="AQ8" s="20"/>
      <c r="AR8" s="20"/>
      <c r="AS8" s="22" t="s">
        <v>1484</v>
      </c>
      <c r="AT8" s="222">
        <v>1</v>
      </c>
      <c r="AU8" s="223"/>
      <c r="AV8" s="54"/>
      <c r="AW8" s="27"/>
      <c r="AX8" s="27"/>
      <c r="AY8" s="48"/>
      <c r="AZ8" s="177">
        <f>ROUND(ROUND(G9*AT8,0)+(ROUND(ROUND(S9*AT8,0)*(1+AX28),0)),0)</f>
        <v>441</v>
      </c>
      <c r="BA8" s="29"/>
    </row>
    <row r="9" spans="1:54" s="147" customFormat="1" ht="17.100000000000001" customHeight="1" x14ac:dyDescent="0.15">
      <c r="A9" s="7">
        <v>16</v>
      </c>
      <c r="B9" s="8">
        <v>3425</v>
      </c>
      <c r="C9" s="9" t="s">
        <v>257</v>
      </c>
      <c r="D9" s="55"/>
      <c r="E9" s="56"/>
      <c r="F9" s="127"/>
      <c r="G9" s="221">
        <f>'移動支援(伴う、合成早朝)'!G9:H9</f>
        <v>256</v>
      </c>
      <c r="H9" s="221"/>
      <c r="I9" s="14" t="s">
        <v>62</v>
      </c>
      <c r="J9" s="14"/>
      <c r="K9" s="24"/>
      <c r="L9" s="27"/>
      <c r="M9" s="27"/>
      <c r="N9" s="125"/>
      <c r="O9" s="127"/>
      <c r="P9" s="127"/>
      <c r="Q9" s="127"/>
      <c r="R9" s="127"/>
      <c r="S9" s="240">
        <f>'移動支援(伴う、合成深夜)'!S9:T9</f>
        <v>148</v>
      </c>
      <c r="T9" s="240"/>
      <c r="U9" s="14" t="s">
        <v>62</v>
      </c>
      <c r="V9" s="14"/>
      <c r="W9" s="24"/>
      <c r="X9" s="27"/>
      <c r="Y9" s="27"/>
      <c r="Z9" s="112" t="s">
        <v>205</v>
      </c>
      <c r="AA9" s="91"/>
      <c r="AB9" s="91"/>
      <c r="AC9" s="91"/>
      <c r="AD9" s="91"/>
      <c r="AE9" s="91"/>
      <c r="AF9" s="24" t="s">
        <v>1484</v>
      </c>
      <c r="AG9" s="219">
        <v>0.7</v>
      </c>
      <c r="AH9" s="220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26"/>
      <c r="AT9" s="39"/>
      <c r="AU9" s="40"/>
      <c r="AV9" s="42"/>
      <c r="AW9" s="37"/>
      <c r="AX9" s="37"/>
      <c r="AY9" s="38"/>
      <c r="AZ9" s="177">
        <f>ROUND(ROUND($G$9*AG9,0)+(ROUND(ROUND(S9*AG9,0)*(1+$AX$28),0)),0)</f>
        <v>309</v>
      </c>
      <c r="BA9" s="29"/>
      <c r="BB9" s="185">
        <f>$G$9+S9</f>
        <v>404</v>
      </c>
    </row>
    <row r="10" spans="1:54" s="147" customFormat="1" ht="17.100000000000001" customHeight="1" x14ac:dyDescent="0.15">
      <c r="A10" s="7">
        <v>16</v>
      </c>
      <c r="B10" s="8">
        <v>3427</v>
      </c>
      <c r="C10" s="9" t="s">
        <v>1792</v>
      </c>
      <c r="D10" s="55"/>
      <c r="E10" s="56"/>
      <c r="F10" s="56"/>
      <c r="G10" s="56"/>
      <c r="H10" s="126"/>
      <c r="I10" s="126"/>
      <c r="J10" s="126"/>
      <c r="K10" s="14"/>
      <c r="L10" s="14"/>
      <c r="M10" s="14"/>
      <c r="N10" s="18"/>
      <c r="O10" s="245" t="s">
        <v>191</v>
      </c>
      <c r="P10" s="241"/>
      <c r="Q10" s="241"/>
      <c r="R10" s="241"/>
      <c r="S10" s="241"/>
      <c r="T10" s="241"/>
      <c r="U10" s="241"/>
      <c r="V10" s="241"/>
      <c r="W10" s="241"/>
      <c r="X10" s="241"/>
      <c r="Y10" s="52"/>
      <c r="Z10" s="16"/>
      <c r="AA10" s="16"/>
      <c r="AB10" s="16"/>
      <c r="AC10" s="16"/>
      <c r="AD10" s="28"/>
      <c r="AE10" s="28"/>
      <c r="AF10" s="16"/>
      <c r="AG10" s="44"/>
      <c r="AH10" s="45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26"/>
      <c r="AT10" s="39"/>
      <c r="AU10" s="40"/>
      <c r="AV10" s="42"/>
      <c r="AW10" s="37"/>
      <c r="AX10" s="37"/>
      <c r="AY10" s="38"/>
      <c r="AZ10" s="177">
        <f>ROUND(ROUND(G9,0)+(ROUND(S12*(1+AX28),0)),0)</f>
        <v>670</v>
      </c>
      <c r="BA10" s="29"/>
      <c r="BB10" s="185"/>
    </row>
    <row r="11" spans="1:54" s="147" customFormat="1" ht="17.100000000000001" customHeight="1" x14ac:dyDescent="0.15">
      <c r="A11" s="7">
        <v>16</v>
      </c>
      <c r="B11" s="8">
        <v>3428</v>
      </c>
      <c r="C11" s="9" t="s">
        <v>1793</v>
      </c>
      <c r="D11" s="56"/>
      <c r="E11" s="56"/>
      <c r="F11" s="56"/>
      <c r="G11" s="56"/>
      <c r="H11" s="126"/>
      <c r="I11" s="126"/>
      <c r="J11" s="126"/>
      <c r="K11" s="14"/>
      <c r="L11" s="14"/>
      <c r="M11" s="14"/>
      <c r="N11" s="18"/>
      <c r="O11" s="242"/>
      <c r="P11" s="243"/>
      <c r="Q11" s="243"/>
      <c r="R11" s="243"/>
      <c r="S11" s="243"/>
      <c r="T11" s="243"/>
      <c r="U11" s="243"/>
      <c r="V11" s="243"/>
      <c r="W11" s="243"/>
      <c r="X11" s="243"/>
      <c r="Y11" s="48"/>
      <c r="Z11" s="19"/>
      <c r="AA11" s="20"/>
      <c r="AB11" s="20"/>
      <c r="AC11" s="20"/>
      <c r="AD11" s="31"/>
      <c r="AE11" s="31"/>
      <c r="AF11" s="117"/>
      <c r="AG11" s="117"/>
      <c r="AH11" s="122"/>
      <c r="AI11" s="43" t="s">
        <v>1545</v>
      </c>
      <c r="AJ11" s="20"/>
      <c r="AK11" s="20"/>
      <c r="AL11" s="20"/>
      <c r="AM11" s="20"/>
      <c r="AN11" s="20"/>
      <c r="AO11" s="20"/>
      <c r="AP11" s="20"/>
      <c r="AQ11" s="20"/>
      <c r="AR11" s="20"/>
      <c r="AS11" s="22" t="s">
        <v>1484</v>
      </c>
      <c r="AT11" s="222">
        <v>1</v>
      </c>
      <c r="AU11" s="223"/>
      <c r="AV11" s="54"/>
      <c r="AW11" s="27"/>
      <c r="AX11" s="27"/>
      <c r="AY11" s="48"/>
      <c r="AZ11" s="177">
        <f>ROUND(ROUND(G9*AT11,0)+(ROUND(ROUND(S12*AT11,0)*(1+AX28),0)),0)</f>
        <v>670</v>
      </c>
      <c r="BA11" s="29"/>
      <c r="BB11" s="185"/>
    </row>
    <row r="12" spans="1:54" s="147" customFormat="1" ht="17.100000000000001" customHeight="1" x14ac:dyDescent="0.15">
      <c r="A12" s="7">
        <v>16</v>
      </c>
      <c r="B12" s="8">
        <v>3429</v>
      </c>
      <c r="C12" s="9" t="s">
        <v>258</v>
      </c>
      <c r="D12" s="56"/>
      <c r="E12" s="56"/>
      <c r="F12" s="56"/>
      <c r="G12" s="56"/>
      <c r="H12" s="126"/>
      <c r="I12" s="126"/>
      <c r="J12" s="126"/>
      <c r="K12" s="14"/>
      <c r="L12" s="14"/>
      <c r="M12" s="14"/>
      <c r="N12" s="18"/>
      <c r="O12" s="127"/>
      <c r="P12" s="127"/>
      <c r="Q12" s="127"/>
      <c r="R12" s="127"/>
      <c r="S12" s="240">
        <f>'移動支援(伴う、合成深夜)'!S12:T12</f>
        <v>331</v>
      </c>
      <c r="T12" s="240"/>
      <c r="U12" s="14" t="s">
        <v>62</v>
      </c>
      <c r="V12" s="14"/>
      <c r="W12" s="24"/>
      <c r="X12" s="179"/>
      <c r="Y12" s="27"/>
      <c r="Z12" s="112" t="s">
        <v>205</v>
      </c>
      <c r="AA12" s="91"/>
      <c r="AB12" s="91"/>
      <c r="AC12" s="91"/>
      <c r="AD12" s="91"/>
      <c r="AE12" s="91"/>
      <c r="AF12" s="24" t="s">
        <v>1484</v>
      </c>
      <c r="AG12" s="219">
        <v>0.7</v>
      </c>
      <c r="AH12" s="220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26"/>
      <c r="AT12" s="39"/>
      <c r="AU12" s="40"/>
      <c r="AV12" s="42"/>
      <c r="AW12" s="37"/>
      <c r="AX12" s="37"/>
      <c r="AY12" s="38"/>
      <c r="AZ12" s="177">
        <f>ROUND(ROUND($G$9*AG12,0)+(ROUND(ROUND(S12*AG12,0)*(1+$AX$28),0)),0)</f>
        <v>469</v>
      </c>
      <c r="BA12" s="29"/>
      <c r="BB12" s="185">
        <f t="shared" ref="BB12:BB21" si="0">$G$9+S12</f>
        <v>587</v>
      </c>
    </row>
    <row r="13" spans="1:54" s="147" customFormat="1" ht="17.100000000000001" customHeight="1" x14ac:dyDescent="0.15">
      <c r="A13" s="7">
        <v>16</v>
      </c>
      <c r="B13" s="8">
        <v>3431</v>
      </c>
      <c r="C13" s="9" t="s">
        <v>1794</v>
      </c>
      <c r="D13" s="56"/>
      <c r="E13" s="56"/>
      <c r="F13" s="56"/>
      <c r="G13" s="56"/>
      <c r="H13" s="126"/>
      <c r="I13" s="126"/>
      <c r="J13" s="126"/>
      <c r="K13" s="14"/>
      <c r="L13" s="14"/>
      <c r="M13" s="14"/>
      <c r="N13" s="14"/>
      <c r="O13" s="245" t="s">
        <v>192</v>
      </c>
      <c r="P13" s="241"/>
      <c r="Q13" s="241"/>
      <c r="R13" s="241"/>
      <c r="S13" s="241"/>
      <c r="T13" s="241"/>
      <c r="U13" s="241"/>
      <c r="V13" s="241"/>
      <c r="W13" s="241"/>
      <c r="X13" s="241"/>
      <c r="Y13" s="52"/>
      <c r="Z13" s="16"/>
      <c r="AA13" s="16"/>
      <c r="AB13" s="16"/>
      <c r="AC13" s="16"/>
      <c r="AD13" s="28"/>
      <c r="AE13" s="28"/>
      <c r="AF13" s="16"/>
      <c r="AG13" s="44"/>
      <c r="AH13" s="45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26"/>
      <c r="AT13" s="39"/>
      <c r="AU13" s="40"/>
      <c r="AV13" s="42"/>
      <c r="AW13" s="37"/>
      <c r="AX13" s="37"/>
      <c r="AY13" s="38"/>
      <c r="AZ13" s="177">
        <f>ROUND(ROUND(G9,0)+(ROUND(S15*(1+AX28),0)),0)</f>
        <v>772</v>
      </c>
      <c r="BA13" s="29"/>
      <c r="BB13" s="185"/>
    </row>
    <row r="14" spans="1:54" s="147" customFormat="1" ht="17.100000000000001" customHeight="1" x14ac:dyDescent="0.15">
      <c r="A14" s="7">
        <v>16</v>
      </c>
      <c r="B14" s="8">
        <v>3432</v>
      </c>
      <c r="C14" s="9" t="s">
        <v>1795</v>
      </c>
      <c r="D14" s="56"/>
      <c r="E14" s="56"/>
      <c r="F14" s="56"/>
      <c r="G14" s="56"/>
      <c r="H14" s="126"/>
      <c r="I14" s="126"/>
      <c r="J14" s="126"/>
      <c r="K14" s="14"/>
      <c r="L14" s="14"/>
      <c r="M14" s="14"/>
      <c r="N14" s="14"/>
      <c r="O14" s="242"/>
      <c r="P14" s="243"/>
      <c r="Q14" s="243"/>
      <c r="R14" s="243"/>
      <c r="S14" s="243"/>
      <c r="T14" s="243"/>
      <c r="U14" s="243"/>
      <c r="V14" s="243"/>
      <c r="W14" s="243"/>
      <c r="X14" s="243"/>
      <c r="Y14" s="48"/>
      <c r="Z14" s="19"/>
      <c r="AA14" s="20"/>
      <c r="AB14" s="20"/>
      <c r="AC14" s="20"/>
      <c r="AD14" s="31"/>
      <c r="AE14" s="31"/>
      <c r="AF14" s="117"/>
      <c r="AG14" s="117"/>
      <c r="AH14" s="122"/>
      <c r="AI14" s="43" t="s">
        <v>1545</v>
      </c>
      <c r="AJ14" s="20"/>
      <c r="AK14" s="20"/>
      <c r="AL14" s="20"/>
      <c r="AM14" s="20"/>
      <c r="AN14" s="20"/>
      <c r="AO14" s="20"/>
      <c r="AP14" s="20"/>
      <c r="AQ14" s="20"/>
      <c r="AR14" s="20"/>
      <c r="AS14" s="22" t="s">
        <v>1484</v>
      </c>
      <c r="AT14" s="222">
        <v>1</v>
      </c>
      <c r="AU14" s="223"/>
      <c r="AV14" s="54"/>
      <c r="AW14" s="27"/>
      <c r="AX14" s="27"/>
      <c r="AY14" s="48"/>
      <c r="AZ14" s="177">
        <f>ROUND(ROUND(G9*AT14,0)+(ROUND(ROUND(S15*AT14,0)*(1+AX28),0)),)</f>
        <v>772</v>
      </c>
      <c r="BA14" s="29"/>
      <c r="BB14" s="185"/>
    </row>
    <row r="15" spans="1:54" s="147" customFormat="1" ht="17.100000000000001" customHeight="1" x14ac:dyDescent="0.15">
      <c r="A15" s="7">
        <v>16</v>
      </c>
      <c r="B15" s="8">
        <v>3433</v>
      </c>
      <c r="C15" s="9" t="s">
        <v>259</v>
      </c>
      <c r="D15" s="56"/>
      <c r="E15" s="56"/>
      <c r="F15" s="56"/>
      <c r="G15" s="56"/>
      <c r="H15" s="126"/>
      <c r="I15" s="126"/>
      <c r="J15" s="126"/>
      <c r="K15" s="14"/>
      <c r="L15" s="14"/>
      <c r="M15" s="14"/>
      <c r="N15" s="14"/>
      <c r="O15" s="132"/>
      <c r="P15" s="127"/>
      <c r="Q15" s="127"/>
      <c r="R15" s="127"/>
      <c r="S15" s="240">
        <f>'移動支援(伴う、合成深夜)'!S15:T15</f>
        <v>413</v>
      </c>
      <c r="T15" s="240"/>
      <c r="U15" s="14" t="s">
        <v>62</v>
      </c>
      <c r="V15" s="14"/>
      <c r="W15" s="24"/>
      <c r="X15" s="27"/>
      <c r="Y15" s="27"/>
      <c r="Z15" s="112" t="s">
        <v>205</v>
      </c>
      <c r="AA15" s="91"/>
      <c r="AB15" s="91"/>
      <c r="AC15" s="91"/>
      <c r="AD15" s="91"/>
      <c r="AE15" s="91"/>
      <c r="AF15" s="24" t="s">
        <v>1484</v>
      </c>
      <c r="AG15" s="219">
        <v>0.7</v>
      </c>
      <c r="AH15" s="220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26"/>
      <c r="AT15" s="39"/>
      <c r="AU15" s="40"/>
      <c r="AV15" s="42"/>
      <c r="AW15" s="37"/>
      <c r="AX15" s="37"/>
      <c r="AY15" s="38"/>
      <c r="AZ15" s="177">
        <f>ROUND(ROUND($G$9*AG15,0)+(ROUND(ROUND(S15*AG15,0)*(1+$AX$28),0)),0)</f>
        <v>540</v>
      </c>
      <c r="BA15" s="29"/>
      <c r="BB15" s="185">
        <f t="shared" si="0"/>
        <v>669</v>
      </c>
    </row>
    <row r="16" spans="1:54" s="147" customFormat="1" ht="17.100000000000001" customHeight="1" x14ac:dyDescent="0.15">
      <c r="A16" s="7">
        <v>16</v>
      </c>
      <c r="B16" s="8">
        <v>3435</v>
      </c>
      <c r="C16" s="9" t="s">
        <v>1796</v>
      </c>
      <c r="D16" s="56"/>
      <c r="E16" s="56"/>
      <c r="F16" s="56"/>
      <c r="G16" s="56"/>
      <c r="H16" s="126"/>
      <c r="I16" s="126"/>
      <c r="J16" s="126"/>
      <c r="K16" s="14"/>
      <c r="L16" s="14"/>
      <c r="M16" s="14"/>
      <c r="N16" s="14"/>
      <c r="O16" s="245" t="s">
        <v>193</v>
      </c>
      <c r="P16" s="241"/>
      <c r="Q16" s="241"/>
      <c r="R16" s="241"/>
      <c r="S16" s="241"/>
      <c r="T16" s="241"/>
      <c r="U16" s="241"/>
      <c r="V16" s="241"/>
      <c r="W16" s="241"/>
      <c r="X16" s="241"/>
      <c r="Y16" s="52"/>
      <c r="Z16" s="16"/>
      <c r="AA16" s="16"/>
      <c r="AB16" s="16"/>
      <c r="AC16" s="16"/>
      <c r="AD16" s="28"/>
      <c r="AE16" s="28"/>
      <c r="AF16" s="16"/>
      <c r="AG16" s="44"/>
      <c r="AH16" s="45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26"/>
      <c r="AT16" s="39"/>
      <c r="AU16" s="40"/>
      <c r="AV16" s="42"/>
      <c r="AW16" s="37"/>
      <c r="AX16" s="37"/>
      <c r="AY16" s="38"/>
      <c r="AZ16" s="177">
        <f>ROUND(ROUND(G9,0)+(ROUND(S18*(1+AX28),0)),0)</f>
        <v>879</v>
      </c>
      <c r="BA16" s="29"/>
      <c r="BB16" s="185"/>
    </row>
    <row r="17" spans="1:54" s="147" customFormat="1" ht="17.100000000000001" customHeight="1" x14ac:dyDescent="0.15">
      <c r="A17" s="7">
        <v>16</v>
      </c>
      <c r="B17" s="8">
        <v>3436</v>
      </c>
      <c r="C17" s="9" t="s">
        <v>1797</v>
      </c>
      <c r="D17" s="56"/>
      <c r="E17" s="56"/>
      <c r="F17" s="56"/>
      <c r="G17" s="56"/>
      <c r="H17" s="126"/>
      <c r="I17" s="126"/>
      <c r="J17" s="126"/>
      <c r="K17" s="14"/>
      <c r="L17" s="14"/>
      <c r="M17" s="14"/>
      <c r="N17" s="14"/>
      <c r="O17" s="242"/>
      <c r="P17" s="243"/>
      <c r="Q17" s="243"/>
      <c r="R17" s="243"/>
      <c r="S17" s="243"/>
      <c r="T17" s="243"/>
      <c r="U17" s="243"/>
      <c r="V17" s="243"/>
      <c r="W17" s="243"/>
      <c r="X17" s="243"/>
      <c r="Y17" s="48"/>
      <c r="Z17" s="19"/>
      <c r="AA17" s="20"/>
      <c r="AB17" s="20"/>
      <c r="AC17" s="20"/>
      <c r="AD17" s="31"/>
      <c r="AE17" s="31"/>
      <c r="AF17" s="117"/>
      <c r="AG17" s="117"/>
      <c r="AH17" s="122"/>
      <c r="AI17" s="43" t="s">
        <v>1545</v>
      </c>
      <c r="AJ17" s="20"/>
      <c r="AK17" s="20"/>
      <c r="AL17" s="20"/>
      <c r="AM17" s="20"/>
      <c r="AN17" s="20"/>
      <c r="AO17" s="20"/>
      <c r="AP17" s="20"/>
      <c r="AQ17" s="20"/>
      <c r="AR17" s="20"/>
      <c r="AS17" s="22" t="s">
        <v>1484</v>
      </c>
      <c r="AT17" s="222">
        <v>1</v>
      </c>
      <c r="AU17" s="223"/>
      <c r="AV17" s="54"/>
      <c r="AW17" s="27"/>
      <c r="AX17" s="27"/>
      <c r="AY17" s="48"/>
      <c r="AZ17" s="177">
        <f>ROUND(ROUND(G9*AT17,0)+(ROUND(ROUND(S18*AT17,0)*(1+AX28),0)),0)</f>
        <v>879</v>
      </c>
      <c r="BA17" s="29"/>
      <c r="BB17" s="185"/>
    </row>
    <row r="18" spans="1:54" s="147" customFormat="1" ht="17.100000000000001" customHeight="1" x14ac:dyDescent="0.15">
      <c r="A18" s="7">
        <v>16</v>
      </c>
      <c r="B18" s="8">
        <v>3437</v>
      </c>
      <c r="C18" s="9" t="s">
        <v>260</v>
      </c>
      <c r="D18" s="56"/>
      <c r="E18" s="56"/>
      <c r="F18" s="56"/>
      <c r="G18" s="56"/>
      <c r="H18" s="126"/>
      <c r="I18" s="126"/>
      <c r="J18" s="126"/>
      <c r="K18" s="14"/>
      <c r="L18" s="14"/>
      <c r="M18" s="14"/>
      <c r="N18" s="14"/>
      <c r="O18" s="132"/>
      <c r="P18" s="127"/>
      <c r="Q18" s="127"/>
      <c r="R18" s="127"/>
      <c r="S18" s="240">
        <f>'移動支援(伴う、合成深夜)'!S18:T18</f>
        <v>498</v>
      </c>
      <c r="T18" s="240"/>
      <c r="U18" s="14" t="s">
        <v>62</v>
      </c>
      <c r="V18" s="14"/>
      <c r="W18" s="24"/>
      <c r="X18" s="27"/>
      <c r="Y18" s="27"/>
      <c r="Z18" s="112" t="s">
        <v>205</v>
      </c>
      <c r="AA18" s="91"/>
      <c r="AB18" s="91"/>
      <c r="AC18" s="91"/>
      <c r="AD18" s="91"/>
      <c r="AE18" s="91"/>
      <c r="AF18" s="24" t="s">
        <v>1484</v>
      </c>
      <c r="AG18" s="219">
        <v>0.7</v>
      </c>
      <c r="AH18" s="220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26"/>
      <c r="AT18" s="39"/>
      <c r="AU18" s="40"/>
      <c r="AV18" s="42"/>
      <c r="AW18" s="37"/>
      <c r="AX18" s="37"/>
      <c r="AY18" s="38"/>
      <c r="AZ18" s="177">
        <f>ROUND(ROUND($G$9*AG18,0)+(ROUND(ROUND(S18*AG18,0)*(1+$AX$28),0)),0)</f>
        <v>615</v>
      </c>
      <c r="BA18" s="29"/>
      <c r="BB18" s="185">
        <f t="shared" si="0"/>
        <v>754</v>
      </c>
    </row>
    <row r="19" spans="1:54" s="147" customFormat="1" ht="17.100000000000001" customHeight="1" x14ac:dyDescent="0.15">
      <c r="A19" s="7">
        <v>16</v>
      </c>
      <c r="B19" s="8">
        <v>3439</v>
      </c>
      <c r="C19" s="9" t="s">
        <v>1798</v>
      </c>
      <c r="D19" s="56"/>
      <c r="E19" s="56"/>
      <c r="F19" s="56"/>
      <c r="G19" s="56"/>
      <c r="H19" s="126"/>
      <c r="I19" s="126"/>
      <c r="J19" s="126"/>
      <c r="K19" s="14"/>
      <c r="L19" s="14"/>
      <c r="M19" s="14"/>
      <c r="N19" s="14"/>
      <c r="O19" s="245" t="s">
        <v>194</v>
      </c>
      <c r="P19" s="241"/>
      <c r="Q19" s="241"/>
      <c r="R19" s="241"/>
      <c r="S19" s="241"/>
      <c r="T19" s="241"/>
      <c r="U19" s="241"/>
      <c r="V19" s="241"/>
      <c r="W19" s="241"/>
      <c r="X19" s="241"/>
      <c r="Y19" s="52"/>
      <c r="Z19" s="16"/>
      <c r="AA19" s="16"/>
      <c r="AB19" s="16"/>
      <c r="AC19" s="16"/>
      <c r="AD19" s="28"/>
      <c r="AE19" s="28"/>
      <c r="AF19" s="16"/>
      <c r="AG19" s="44"/>
      <c r="AH19" s="45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26"/>
      <c r="AT19" s="39"/>
      <c r="AU19" s="40"/>
      <c r="AV19" s="42"/>
      <c r="AW19" s="37"/>
      <c r="AX19" s="37"/>
      <c r="AY19" s="38"/>
      <c r="AZ19" s="177">
        <f>ROUND(ROUND(G9,0)+(ROUND(S21*(1+AX28),0)),0)</f>
        <v>982</v>
      </c>
      <c r="BA19" s="29"/>
      <c r="BB19" s="185"/>
    </row>
    <row r="20" spans="1:54" s="147" customFormat="1" ht="17.100000000000001" customHeight="1" x14ac:dyDescent="0.15">
      <c r="A20" s="7">
        <v>16</v>
      </c>
      <c r="B20" s="8">
        <v>3440</v>
      </c>
      <c r="C20" s="9" t="s">
        <v>1799</v>
      </c>
      <c r="D20" s="56"/>
      <c r="E20" s="56"/>
      <c r="F20" s="56"/>
      <c r="G20" s="56"/>
      <c r="H20" s="126"/>
      <c r="I20" s="126"/>
      <c r="J20" s="126"/>
      <c r="K20" s="14"/>
      <c r="L20" s="14"/>
      <c r="M20" s="14"/>
      <c r="N20" s="14"/>
      <c r="O20" s="242"/>
      <c r="P20" s="243"/>
      <c r="Q20" s="243"/>
      <c r="R20" s="243"/>
      <c r="S20" s="243"/>
      <c r="T20" s="243"/>
      <c r="U20" s="243"/>
      <c r="V20" s="243"/>
      <c r="W20" s="243"/>
      <c r="X20" s="243"/>
      <c r="Y20" s="48"/>
      <c r="Z20" s="19"/>
      <c r="AA20" s="20"/>
      <c r="AB20" s="20"/>
      <c r="AC20" s="20"/>
      <c r="AD20" s="31"/>
      <c r="AE20" s="31"/>
      <c r="AF20" s="117"/>
      <c r="AG20" s="117"/>
      <c r="AH20" s="122"/>
      <c r="AI20" s="43" t="s">
        <v>1545</v>
      </c>
      <c r="AJ20" s="20"/>
      <c r="AK20" s="20"/>
      <c r="AL20" s="20"/>
      <c r="AM20" s="20"/>
      <c r="AN20" s="20"/>
      <c r="AO20" s="20"/>
      <c r="AP20" s="20"/>
      <c r="AQ20" s="20"/>
      <c r="AR20" s="20"/>
      <c r="AS20" s="22" t="s">
        <v>1484</v>
      </c>
      <c r="AT20" s="222">
        <v>1</v>
      </c>
      <c r="AU20" s="223"/>
      <c r="AV20" s="54"/>
      <c r="AW20" s="27"/>
      <c r="AX20" s="27"/>
      <c r="AY20" s="48"/>
      <c r="AZ20" s="177">
        <f>ROUND(ROUND(G9*AT20,0)+(ROUND(ROUND(S21*AT20,0)*(1+AX28),0)),0)</f>
        <v>982</v>
      </c>
      <c r="BA20" s="29"/>
      <c r="BB20" s="185"/>
    </row>
    <row r="21" spans="1:54" s="147" customFormat="1" ht="17.100000000000001" customHeight="1" x14ac:dyDescent="0.15">
      <c r="A21" s="7">
        <v>16</v>
      </c>
      <c r="B21" s="8">
        <v>3441</v>
      </c>
      <c r="C21" s="9" t="s">
        <v>261</v>
      </c>
      <c r="D21" s="56"/>
      <c r="E21" s="56"/>
      <c r="F21" s="56"/>
      <c r="G21" s="56"/>
      <c r="H21" s="126"/>
      <c r="I21" s="126"/>
      <c r="J21" s="126"/>
      <c r="K21" s="14"/>
      <c r="L21" s="14"/>
      <c r="M21" s="14"/>
      <c r="N21" s="14"/>
      <c r="O21" s="132"/>
      <c r="P21" s="127"/>
      <c r="Q21" s="127"/>
      <c r="R21" s="127"/>
      <c r="S21" s="240">
        <f>'移動支援(伴う、合成深夜)'!S21:T21</f>
        <v>581</v>
      </c>
      <c r="T21" s="240"/>
      <c r="U21" s="14" t="s">
        <v>62</v>
      </c>
      <c r="V21" s="14"/>
      <c r="W21" s="24"/>
      <c r="X21" s="27"/>
      <c r="Y21" s="27"/>
      <c r="Z21" s="112" t="s">
        <v>205</v>
      </c>
      <c r="AA21" s="91"/>
      <c r="AB21" s="91"/>
      <c r="AC21" s="91"/>
      <c r="AD21" s="91"/>
      <c r="AE21" s="91"/>
      <c r="AF21" s="24" t="s">
        <v>1484</v>
      </c>
      <c r="AG21" s="219">
        <v>0.7</v>
      </c>
      <c r="AH21" s="220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26"/>
      <c r="AT21" s="39"/>
      <c r="AU21" s="40"/>
      <c r="AV21" s="42"/>
      <c r="AW21" s="37"/>
      <c r="AX21" s="37"/>
      <c r="AY21" s="38"/>
      <c r="AZ21" s="177">
        <f>ROUND(ROUND($G$9*AG21,0)+(ROUND(ROUND(S21*AG21,0)*(1+$AX$28),0)),0)</f>
        <v>688</v>
      </c>
      <c r="BA21" s="29"/>
      <c r="BB21" s="185">
        <f t="shared" si="0"/>
        <v>837</v>
      </c>
    </row>
    <row r="22" spans="1:54" s="147" customFormat="1" ht="17.100000000000001" customHeight="1" x14ac:dyDescent="0.15">
      <c r="A22" s="7">
        <v>16</v>
      </c>
      <c r="B22" s="8">
        <v>3443</v>
      </c>
      <c r="C22" s="9" t="s">
        <v>1800</v>
      </c>
      <c r="D22" s="215" t="s">
        <v>566</v>
      </c>
      <c r="E22" s="241"/>
      <c r="F22" s="241"/>
      <c r="G22" s="241"/>
      <c r="H22" s="241"/>
      <c r="I22" s="241"/>
      <c r="J22" s="241"/>
      <c r="K22" s="241"/>
      <c r="L22" s="241"/>
      <c r="M22" s="241"/>
      <c r="N22" s="15"/>
      <c r="O22" s="245" t="s">
        <v>190</v>
      </c>
      <c r="P22" s="241"/>
      <c r="Q22" s="241"/>
      <c r="R22" s="241"/>
      <c r="S22" s="241"/>
      <c r="T22" s="241"/>
      <c r="U22" s="241"/>
      <c r="V22" s="241"/>
      <c r="W22" s="241"/>
      <c r="X22" s="241"/>
      <c r="Y22" s="52"/>
      <c r="Z22" s="16"/>
      <c r="AA22" s="16"/>
      <c r="AB22" s="16"/>
      <c r="AC22" s="16"/>
      <c r="AD22" s="28"/>
      <c r="AE22" s="28"/>
      <c r="AF22" s="16"/>
      <c r="AG22" s="44"/>
      <c r="AH22" s="45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26"/>
      <c r="AT22" s="39"/>
      <c r="AU22" s="40"/>
      <c r="AV22" s="42"/>
      <c r="AW22" s="37"/>
      <c r="AX22" s="37"/>
      <c r="AY22" s="38"/>
      <c r="AZ22" s="177">
        <f>ROUND(ROUND(G24,0)+(ROUND(S24*(1+AX28),0)),0)</f>
        <v>633</v>
      </c>
      <c r="BA22" s="29"/>
    </row>
    <row r="23" spans="1:54" s="147" customFormat="1" ht="17.100000000000001" customHeight="1" x14ac:dyDescent="0.15">
      <c r="A23" s="7">
        <v>16</v>
      </c>
      <c r="B23" s="8">
        <v>3444</v>
      </c>
      <c r="C23" s="9" t="s">
        <v>1801</v>
      </c>
      <c r="D23" s="242"/>
      <c r="E23" s="243"/>
      <c r="F23" s="243"/>
      <c r="G23" s="243"/>
      <c r="H23" s="243"/>
      <c r="I23" s="243"/>
      <c r="J23" s="243"/>
      <c r="K23" s="243"/>
      <c r="L23" s="243"/>
      <c r="M23" s="243"/>
      <c r="N23" s="125"/>
      <c r="O23" s="242"/>
      <c r="P23" s="243"/>
      <c r="Q23" s="243"/>
      <c r="R23" s="243"/>
      <c r="S23" s="243"/>
      <c r="T23" s="243"/>
      <c r="U23" s="243"/>
      <c r="V23" s="243"/>
      <c r="W23" s="243"/>
      <c r="X23" s="243"/>
      <c r="Y23" s="48"/>
      <c r="Z23" s="19"/>
      <c r="AA23" s="20"/>
      <c r="AB23" s="20"/>
      <c r="AC23" s="20"/>
      <c r="AD23" s="31"/>
      <c r="AE23" s="31"/>
      <c r="AF23" s="117"/>
      <c r="AG23" s="117"/>
      <c r="AH23" s="122"/>
      <c r="AI23" s="43" t="s">
        <v>1545</v>
      </c>
      <c r="AJ23" s="20"/>
      <c r="AK23" s="20"/>
      <c r="AL23" s="20"/>
      <c r="AM23" s="20"/>
      <c r="AN23" s="20"/>
      <c r="AO23" s="20"/>
      <c r="AP23" s="20"/>
      <c r="AQ23" s="20"/>
      <c r="AR23" s="20"/>
      <c r="AS23" s="22" t="s">
        <v>1484</v>
      </c>
      <c r="AT23" s="222">
        <v>1</v>
      </c>
      <c r="AU23" s="223"/>
      <c r="AV23" s="54"/>
      <c r="AW23" s="27"/>
      <c r="AX23" s="27"/>
      <c r="AY23" s="48"/>
      <c r="AZ23" s="177">
        <f>ROUND(ROUND(G24*AT23,0)+(ROUND(ROUND(S24*AT23,0)*(1+AX28),0)),0)</f>
        <v>633</v>
      </c>
      <c r="BA23" s="29"/>
    </row>
    <row r="24" spans="1:54" s="147" customFormat="1" ht="17.100000000000001" customHeight="1" x14ac:dyDescent="0.15">
      <c r="A24" s="7">
        <v>16</v>
      </c>
      <c r="B24" s="8">
        <v>3445</v>
      </c>
      <c r="C24" s="9" t="s">
        <v>262</v>
      </c>
      <c r="D24" s="55"/>
      <c r="E24" s="56"/>
      <c r="F24" s="127"/>
      <c r="G24" s="221">
        <f>'移動支援(伴う、合成早朝)'!G24:H24</f>
        <v>404</v>
      </c>
      <c r="H24" s="221"/>
      <c r="I24" s="14" t="s">
        <v>62</v>
      </c>
      <c r="J24" s="14"/>
      <c r="K24" s="24"/>
      <c r="L24" s="27"/>
      <c r="M24" s="27"/>
      <c r="N24" s="125"/>
      <c r="O24" s="127"/>
      <c r="P24" s="127"/>
      <c r="Q24" s="127"/>
      <c r="R24" s="127"/>
      <c r="S24" s="240">
        <f>'移動支援(伴う、合成深夜)'!S24:T24</f>
        <v>183</v>
      </c>
      <c r="T24" s="240"/>
      <c r="U24" s="14" t="s">
        <v>62</v>
      </c>
      <c r="V24" s="14"/>
      <c r="W24" s="24"/>
      <c r="X24" s="27"/>
      <c r="Y24" s="27"/>
      <c r="Z24" s="112" t="s">
        <v>205</v>
      </c>
      <c r="AA24" s="91"/>
      <c r="AB24" s="91"/>
      <c r="AC24" s="91"/>
      <c r="AD24" s="91"/>
      <c r="AE24" s="91"/>
      <c r="AF24" s="24" t="s">
        <v>1484</v>
      </c>
      <c r="AG24" s="219">
        <v>0.7</v>
      </c>
      <c r="AH24" s="220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26"/>
      <c r="AT24" s="39"/>
      <c r="AU24" s="40"/>
      <c r="AV24" s="42"/>
      <c r="AW24" s="37"/>
      <c r="AX24" s="37"/>
      <c r="AY24" s="38"/>
      <c r="AZ24" s="177">
        <f>ROUND(ROUND($G$24*AG24,0)+(ROUND(ROUND(S24*AG24,0)*(1+$AX$28),0)),0)</f>
        <v>443</v>
      </c>
      <c r="BA24" s="29"/>
      <c r="BB24" s="185">
        <f>$G$24+S24</f>
        <v>587</v>
      </c>
    </row>
    <row r="25" spans="1:54" s="147" customFormat="1" ht="17.100000000000001" customHeight="1" x14ac:dyDescent="0.15">
      <c r="A25" s="7">
        <v>16</v>
      </c>
      <c r="B25" s="8">
        <v>3447</v>
      </c>
      <c r="C25" s="9" t="s">
        <v>1802</v>
      </c>
      <c r="D25" s="55"/>
      <c r="E25" s="56"/>
      <c r="F25" s="56"/>
      <c r="G25" s="56"/>
      <c r="H25" s="126"/>
      <c r="I25" s="126"/>
      <c r="J25" s="126"/>
      <c r="K25" s="14"/>
      <c r="L25" s="14"/>
      <c r="M25" s="14"/>
      <c r="N25" s="18"/>
      <c r="O25" s="245" t="s">
        <v>191</v>
      </c>
      <c r="P25" s="241"/>
      <c r="Q25" s="241"/>
      <c r="R25" s="241"/>
      <c r="S25" s="241"/>
      <c r="T25" s="241"/>
      <c r="U25" s="241"/>
      <c r="V25" s="241"/>
      <c r="W25" s="241"/>
      <c r="X25" s="241"/>
      <c r="Y25" s="52"/>
      <c r="Z25" s="16"/>
      <c r="AA25" s="16"/>
      <c r="AB25" s="16"/>
      <c r="AC25" s="16"/>
      <c r="AD25" s="28"/>
      <c r="AE25" s="28"/>
      <c r="AF25" s="16"/>
      <c r="AG25" s="44"/>
      <c r="AH25" s="45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26"/>
      <c r="AT25" s="39"/>
      <c r="AU25" s="40"/>
      <c r="AV25" s="42"/>
      <c r="AW25" s="37"/>
      <c r="AX25" s="37"/>
      <c r="AY25" s="38"/>
      <c r="AZ25" s="177">
        <f>ROUND(ROUND(G24,0)+(ROUND(S27*(1+AX28),0)),0)</f>
        <v>735</v>
      </c>
      <c r="BA25" s="29"/>
      <c r="BB25" s="185"/>
    </row>
    <row r="26" spans="1:54" s="147" customFormat="1" ht="17.100000000000001" customHeight="1" x14ac:dyDescent="0.15">
      <c r="A26" s="7">
        <v>16</v>
      </c>
      <c r="B26" s="8">
        <v>3448</v>
      </c>
      <c r="C26" s="9" t="s">
        <v>1803</v>
      </c>
      <c r="D26" s="56"/>
      <c r="E26" s="56"/>
      <c r="F26" s="56"/>
      <c r="G26" s="56"/>
      <c r="H26" s="126"/>
      <c r="I26" s="126"/>
      <c r="J26" s="126"/>
      <c r="K26" s="14"/>
      <c r="L26" s="14"/>
      <c r="M26" s="14"/>
      <c r="N26" s="18"/>
      <c r="O26" s="242"/>
      <c r="P26" s="243"/>
      <c r="Q26" s="243"/>
      <c r="R26" s="243"/>
      <c r="S26" s="243"/>
      <c r="T26" s="243"/>
      <c r="U26" s="243"/>
      <c r="V26" s="243"/>
      <c r="W26" s="243"/>
      <c r="X26" s="243"/>
      <c r="Y26" s="48"/>
      <c r="Z26" s="19"/>
      <c r="AA26" s="20"/>
      <c r="AB26" s="20"/>
      <c r="AC26" s="20"/>
      <c r="AD26" s="31"/>
      <c r="AE26" s="31"/>
      <c r="AF26" s="117"/>
      <c r="AG26" s="117"/>
      <c r="AH26" s="122"/>
      <c r="AI26" s="43" t="s">
        <v>1545</v>
      </c>
      <c r="AJ26" s="20"/>
      <c r="AK26" s="20"/>
      <c r="AL26" s="20"/>
      <c r="AM26" s="20"/>
      <c r="AN26" s="20"/>
      <c r="AO26" s="20"/>
      <c r="AP26" s="20"/>
      <c r="AQ26" s="20"/>
      <c r="AR26" s="20"/>
      <c r="AS26" s="22" t="s">
        <v>1484</v>
      </c>
      <c r="AT26" s="222">
        <v>1</v>
      </c>
      <c r="AU26" s="223"/>
      <c r="AV26" s="54"/>
      <c r="AW26" s="27"/>
      <c r="AX26" s="27"/>
      <c r="AY26" s="48"/>
      <c r="AZ26" s="177">
        <f>ROUND(ROUND(G24*AT26,0)+(ROUND(ROUND(S27*AT26,0)*(1+AX28),0)),0)</f>
        <v>735</v>
      </c>
      <c r="BA26" s="29"/>
      <c r="BB26" s="185"/>
    </row>
    <row r="27" spans="1:54" s="147" customFormat="1" ht="17.100000000000001" customHeight="1" x14ac:dyDescent="0.15">
      <c r="A27" s="7">
        <v>16</v>
      </c>
      <c r="B27" s="8">
        <v>3449</v>
      </c>
      <c r="C27" s="9" t="s">
        <v>263</v>
      </c>
      <c r="D27" s="56"/>
      <c r="E27" s="56"/>
      <c r="F27" s="56"/>
      <c r="G27" s="56"/>
      <c r="H27" s="126"/>
      <c r="I27" s="126"/>
      <c r="J27" s="126"/>
      <c r="K27" s="14"/>
      <c r="L27" s="14"/>
      <c r="M27" s="14"/>
      <c r="N27" s="18"/>
      <c r="O27" s="127"/>
      <c r="P27" s="127"/>
      <c r="Q27" s="127"/>
      <c r="R27" s="127"/>
      <c r="S27" s="240">
        <f>'移動支援(伴う、合成深夜)'!S27:T27</f>
        <v>265</v>
      </c>
      <c r="T27" s="240"/>
      <c r="U27" s="14" t="s">
        <v>62</v>
      </c>
      <c r="V27" s="14"/>
      <c r="W27" s="24"/>
      <c r="X27" s="27"/>
      <c r="Y27" s="27"/>
      <c r="Z27" s="112" t="s">
        <v>205</v>
      </c>
      <c r="AA27" s="91"/>
      <c r="AB27" s="91"/>
      <c r="AC27" s="91"/>
      <c r="AD27" s="91"/>
      <c r="AE27" s="91"/>
      <c r="AF27" s="24" t="s">
        <v>1484</v>
      </c>
      <c r="AG27" s="219">
        <v>0.7</v>
      </c>
      <c r="AH27" s="220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26"/>
      <c r="AT27" s="39"/>
      <c r="AU27" s="40"/>
      <c r="AV27" s="246" t="s">
        <v>945</v>
      </c>
      <c r="AW27" s="247"/>
      <c r="AX27" s="247"/>
      <c r="AY27" s="248"/>
      <c r="AZ27" s="177">
        <f>ROUND(ROUND($G$24*AG27,0)+(ROUND(ROUND(S27*AG27,0)*(1+$AX$28),0)),0)</f>
        <v>516</v>
      </c>
      <c r="BA27" s="29"/>
      <c r="BB27" s="185">
        <f t="shared" ref="BB27:BB33" si="1">$G$24+S27</f>
        <v>669</v>
      </c>
    </row>
    <row r="28" spans="1:54" s="147" customFormat="1" ht="17.100000000000001" customHeight="1" x14ac:dyDescent="0.15">
      <c r="A28" s="7">
        <v>16</v>
      </c>
      <c r="B28" s="8">
        <v>3451</v>
      </c>
      <c r="C28" s="9" t="s">
        <v>1804</v>
      </c>
      <c r="D28" s="56"/>
      <c r="E28" s="56"/>
      <c r="F28" s="56"/>
      <c r="G28" s="56"/>
      <c r="H28" s="126"/>
      <c r="I28" s="126"/>
      <c r="J28" s="126"/>
      <c r="K28" s="14"/>
      <c r="L28" s="14"/>
      <c r="M28" s="14"/>
      <c r="N28" s="14"/>
      <c r="O28" s="245" t="s">
        <v>192</v>
      </c>
      <c r="P28" s="241"/>
      <c r="Q28" s="241"/>
      <c r="R28" s="241"/>
      <c r="S28" s="241"/>
      <c r="T28" s="241"/>
      <c r="U28" s="241"/>
      <c r="V28" s="241"/>
      <c r="W28" s="241"/>
      <c r="X28" s="241"/>
      <c r="Y28" s="52"/>
      <c r="Z28" s="16"/>
      <c r="AA28" s="16"/>
      <c r="AB28" s="16"/>
      <c r="AC28" s="16"/>
      <c r="AD28" s="28"/>
      <c r="AE28" s="28"/>
      <c r="AF28" s="16"/>
      <c r="AG28" s="44"/>
      <c r="AH28" s="45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26"/>
      <c r="AT28" s="39"/>
      <c r="AU28" s="40"/>
      <c r="AV28" s="42" t="s">
        <v>1546</v>
      </c>
      <c r="AW28" s="24" t="s">
        <v>1484</v>
      </c>
      <c r="AX28" s="219">
        <v>0.25</v>
      </c>
      <c r="AY28" s="219"/>
      <c r="AZ28" s="177">
        <f>ROUND(ROUND(G24,0)+(ROUND(S30*(1+AX28),0)),0)</f>
        <v>842</v>
      </c>
      <c r="BA28" s="29"/>
      <c r="BB28" s="185"/>
    </row>
    <row r="29" spans="1:54" s="147" customFormat="1" ht="17.100000000000001" customHeight="1" x14ac:dyDescent="0.15">
      <c r="A29" s="7">
        <v>16</v>
      </c>
      <c r="B29" s="8">
        <v>3452</v>
      </c>
      <c r="C29" s="9" t="s">
        <v>1805</v>
      </c>
      <c r="D29" s="56"/>
      <c r="E29" s="56"/>
      <c r="F29" s="56"/>
      <c r="G29" s="56"/>
      <c r="H29" s="126"/>
      <c r="I29" s="126"/>
      <c r="J29" s="126"/>
      <c r="K29" s="14"/>
      <c r="L29" s="14"/>
      <c r="M29" s="14"/>
      <c r="N29" s="14"/>
      <c r="O29" s="242"/>
      <c r="P29" s="243"/>
      <c r="Q29" s="243"/>
      <c r="R29" s="243"/>
      <c r="S29" s="243"/>
      <c r="T29" s="243"/>
      <c r="U29" s="243"/>
      <c r="V29" s="243"/>
      <c r="W29" s="243"/>
      <c r="X29" s="243"/>
      <c r="Y29" s="48"/>
      <c r="Z29" s="19"/>
      <c r="AA29" s="20"/>
      <c r="AB29" s="20"/>
      <c r="AC29" s="20"/>
      <c r="AD29" s="31"/>
      <c r="AE29" s="31"/>
      <c r="AF29" s="117"/>
      <c r="AG29" s="117"/>
      <c r="AH29" s="122"/>
      <c r="AI29" s="43" t="s">
        <v>1545</v>
      </c>
      <c r="AJ29" s="20"/>
      <c r="AK29" s="20"/>
      <c r="AL29" s="20"/>
      <c r="AM29" s="20"/>
      <c r="AN29" s="20"/>
      <c r="AO29" s="20"/>
      <c r="AP29" s="20"/>
      <c r="AQ29" s="20"/>
      <c r="AR29" s="20"/>
      <c r="AS29" s="22" t="s">
        <v>1484</v>
      </c>
      <c r="AT29" s="222">
        <v>1</v>
      </c>
      <c r="AU29" s="223"/>
      <c r="AV29" s="54"/>
      <c r="AW29" s="27"/>
      <c r="AX29" s="27"/>
      <c r="AY29" s="66" t="s">
        <v>516</v>
      </c>
      <c r="AZ29" s="177">
        <f>ROUND(ROUND(G24*AT29,0)+(ROUND(ROUND(S30*AT29,0)*(1+AX28),0)),0)</f>
        <v>842</v>
      </c>
      <c r="BA29" s="29"/>
      <c r="BB29" s="185"/>
    </row>
    <row r="30" spans="1:54" s="147" customFormat="1" ht="17.100000000000001" customHeight="1" x14ac:dyDescent="0.15">
      <c r="A30" s="7">
        <v>16</v>
      </c>
      <c r="B30" s="8">
        <v>3453</v>
      </c>
      <c r="C30" s="9" t="s">
        <v>264</v>
      </c>
      <c r="D30" s="56"/>
      <c r="E30" s="56"/>
      <c r="F30" s="56"/>
      <c r="G30" s="56"/>
      <c r="H30" s="126"/>
      <c r="I30" s="126"/>
      <c r="J30" s="126"/>
      <c r="K30" s="14"/>
      <c r="L30" s="14"/>
      <c r="M30" s="14"/>
      <c r="N30" s="14"/>
      <c r="O30" s="132"/>
      <c r="P30" s="127"/>
      <c r="Q30" s="127"/>
      <c r="R30" s="127"/>
      <c r="S30" s="240">
        <f>'移動支援(伴う、合成深夜)'!S30:T30</f>
        <v>350</v>
      </c>
      <c r="T30" s="240"/>
      <c r="U30" s="14" t="s">
        <v>62</v>
      </c>
      <c r="V30" s="14"/>
      <c r="W30" s="24"/>
      <c r="X30" s="27"/>
      <c r="Y30" s="27"/>
      <c r="Z30" s="112" t="s">
        <v>205</v>
      </c>
      <c r="AA30" s="91"/>
      <c r="AB30" s="91"/>
      <c r="AC30" s="91"/>
      <c r="AD30" s="91"/>
      <c r="AE30" s="91"/>
      <c r="AF30" s="24" t="s">
        <v>1484</v>
      </c>
      <c r="AG30" s="219">
        <v>0.7</v>
      </c>
      <c r="AH30" s="220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26"/>
      <c r="AT30" s="39"/>
      <c r="AU30" s="40"/>
      <c r="AV30" s="42"/>
      <c r="AW30" s="37"/>
      <c r="AX30" s="37"/>
      <c r="AY30" s="38"/>
      <c r="AZ30" s="177">
        <f>ROUND(ROUND($G$24*AG30,0)+(ROUND(ROUND(S30*AG30,0)*(1+$AX$28),0)),0)</f>
        <v>589</v>
      </c>
      <c r="BA30" s="29"/>
      <c r="BB30" s="185">
        <f t="shared" si="1"/>
        <v>754</v>
      </c>
    </row>
    <row r="31" spans="1:54" s="147" customFormat="1" ht="17.100000000000001" customHeight="1" x14ac:dyDescent="0.15">
      <c r="A31" s="7">
        <v>16</v>
      </c>
      <c r="B31" s="8">
        <v>3455</v>
      </c>
      <c r="C31" s="9" t="s">
        <v>1806</v>
      </c>
      <c r="D31" s="56"/>
      <c r="E31" s="56"/>
      <c r="F31" s="56"/>
      <c r="G31" s="56"/>
      <c r="H31" s="126"/>
      <c r="I31" s="126"/>
      <c r="J31" s="126"/>
      <c r="K31" s="14"/>
      <c r="L31" s="14"/>
      <c r="M31" s="14"/>
      <c r="N31" s="14"/>
      <c r="O31" s="245" t="s">
        <v>193</v>
      </c>
      <c r="P31" s="241"/>
      <c r="Q31" s="241"/>
      <c r="R31" s="241"/>
      <c r="S31" s="241"/>
      <c r="T31" s="241"/>
      <c r="U31" s="241"/>
      <c r="V31" s="241"/>
      <c r="W31" s="241"/>
      <c r="X31" s="241"/>
      <c r="Y31" s="52"/>
      <c r="Z31" s="16"/>
      <c r="AA31" s="16"/>
      <c r="AB31" s="16"/>
      <c r="AC31" s="16"/>
      <c r="AD31" s="28"/>
      <c r="AE31" s="28"/>
      <c r="AF31" s="16"/>
      <c r="AG31" s="44"/>
      <c r="AH31" s="45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26"/>
      <c r="AT31" s="39"/>
      <c r="AU31" s="40"/>
      <c r="AV31" s="42"/>
      <c r="AW31" s="37"/>
      <c r="AX31" s="37"/>
      <c r="AY31" s="38"/>
      <c r="AZ31" s="177">
        <f>ROUND(ROUND(G24,0)+(ROUND(S33*(1+AX28),0)),0)</f>
        <v>945</v>
      </c>
      <c r="BA31" s="29"/>
      <c r="BB31" s="185"/>
    </row>
    <row r="32" spans="1:54" s="147" customFormat="1" ht="17.100000000000001" customHeight="1" x14ac:dyDescent="0.15">
      <c r="A32" s="7">
        <v>16</v>
      </c>
      <c r="B32" s="8">
        <v>3456</v>
      </c>
      <c r="C32" s="9" t="s">
        <v>1807</v>
      </c>
      <c r="D32" s="56"/>
      <c r="E32" s="56"/>
      <c r="F32" s="56"/>
      <c r="G32" s="56"/>
      <c r="H32" s="126"/>
      <c r="I32" s="126"/>
      <c r="J32" s="126"/>
      <c r="K32" s="14"/>
      <c r="L32" s="14"/>
      <c r="M32" s="14"/>
      <c r="N32" s="14"/>
      <c r="O32" s="242"/>
      <c r="P32" s="243"/>
      <c r="Q32" s="243"/>
      <c r="R32" s="243"/>
      <c r="S32" s="243"/>
      <c r="T32" s="243"/>
      <c r="U32" s="243"/>
      <c r="V32" s="243"/>
      <c r="W32" s="243"/>
      <c r="X32" s="243"/>
      <c r="Y32" s="48"/>
      <c r="Z32" s="19"/>
      <c r="AA32" s="20"/>
      <c r="AB32" s="20"/>
      <c r="AC32" s="20"/>
      <c r="AD32" s="31"/>
      <c r="AE32" s="31"/>
      <c r="AF32" s="117"/>
      <c r="AG32" s="117"/>
      <c r="AH32" s="122"/>
      <c r="AI32" s="43" t="s">
        <v>1545</v>
      </c>
      <c r="AJ32" s="20"/>
      <c r="AK32" s="20"/>
      <c r="AL32" s="20"/>
      <c r="AM32" s="20"/>
      <c r="AN32" s="20"/>
      <c r="AO32" s="20"/>
      <c r="AP32" s="20"/>
      <c r="AQ32" s="20"/>
      <c r="AR32" s="20"/>
      <c r="AS32" s="22" t="s">
        <v>1484</v>
      </c>
      <c r="AT32" s="222">
        <v>1</v>
      </c>
      <c r="AU32" s="223"/>
      <c r="AV32" s="54"/>
      <c r="AW32" s="27"/>
      <c r="AX32" s="27"/>
      <c r="AY32" s="48"/>
      <c r="AZ32" s="177">
        <f>ROUND(ROUND(G24*AT32,0)+(ROUND(ROUND(S33*AT32,0)*(1+AX28),0)),0)</f>
        <v>945</v>
      </c>
      <c r="BA32" s="29"/>
      <c r="BB32" s="185"/>
    </row>
    <row r="33" spans="1:54" s="147" customFormat="1" ht="17.100000000000001" customHeight="1" x14ac:dyDescent="0.15">
      <c r="A33" s="7">
        <v>16</v>
      </c>
      <c r="B33" s="8">
        <v>3457</v>
      </c>
      <c r="C33" s="9" t="s">
        <v>265</v>
      </c>
      <c r="D33" s="56"/>
      <c r="E33" s="56"/>
      <c r="F33" s="56"/>
      <c r="G33" s="56"/>
      <c r="H33" s="126"/>
      <c r="I33" s="126"/>
      <c r="J33" s="126"/>
      <c r="K33" s="14"/>
      <c r="L33" s="14"/>
      <c r="M33" s="14"/>
      <c r="N33" s="14"/>
      <c r="O33" s="132"/>
      <c r="P33" s="127"/>
      <c r="Q33" s="127"/>
      <c r="R33" s="127"/>
      <c r="S33" s="240">
        <f>'移動支援(伴う、合成深夜)'!S33:T33</f>
        <v>433</v>
      </c>
      <c r="T33" s="240"/>
      <c r="U33" s="14" t="s">
        <v>62</v>
      </c>
      <c r="V33" s="14"/>
      <c r="W33" s="24"/>
      <c r="X33" s="27"/>
      <c r="Y33" s="27"/>
      <c r="Z33" s="112" t="s">
        <v>205</v>
      </c>
      <c r="AA33" s="91"/>
      <c r="AB33" s="91"/>
      <c r="AC33" s="91"/>
      <c r="AD33" s="91"/>
      <c r="AE33" s="91"/>
      <c r="AF33" s="24" t="s">
        <v>1484</v>
      </c>
      <c r="AG33" s="219">
        <v>0.7</v>
      </c>
      <c r="AH33" s="220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26"/>
      <c r="AT33" s="39"/>
      <c r="AU33" s="40"/>
      <c r="AV33" s="42"/>
      <c r="AW33" s="37"/>
      <c r="AX33" s="37"/>
      <c r="AY33" s="38"/>
      <c r="AZ33" s="177">
        <f>ROUND(ROUND($G$24*AG33,0)+(ROUND(ROUND(S33*AG33,0)*(1+$AX$28),0)),0)</f>
        <v>662</v>
      </c>
      <c r="BA33" s="29"/>
      <c r="BB33" s="185">
        <f t="shared" si="1"/>
        <v>837</v>
      </c>
    </row>
    <row r="34" spans="1:54" s="147" customFormat="1" ht="17.100000000000001" customHeight="1" x14ac:dyDescent="0.15">
      <c r="A34" s="7">
        <v>16</v>
      </c>
      <c r="B34" s="8">
        <v>3459</v>
      </c>
      <c r="C34" s="9" t="s">
        <v>1808</v>
      </c>
      <c r="D34" s="215" t="s">
        <v>879</v>
      </c>
      <c r="E34" s="241"/>
      <c r="F34" s="241"/>
      <c r="G34" s="241"/>
      <c r="H34" s="241"/>
      <c r="I34" s="241"/>
      <c r="J34" s="241"/>
      <c r="K34" s="241"/>
      <c r="L34" s="241"/>
      <c r="M34" s="241"/>
      <c r="N34" s="15"/>
      <c r="O34" s="245" t="s">
        <v>190</v>
      </c>
      <c r="P34" s="241"/>
      <c r="Q34" s="241"/>
      <c r="R34" s="241"/>
      <c r="S34" s="241"/>
      <c r="T34" s="241"/>
      <c r="U34" s="241"/>
      <c r="V34" s="241"/>
      <c r="W34" s="241"/>
      <c r="X34" s="241"/>
      <c r="Y34" s="52"/>
      <c r="Z34" s="16"/>
      <c r="AA34" s="16"/>
      <c r="AB34" s="16"/>
      <c r="AC34" s="16"/>
      <c r="AD34" s="28"/>
      <c r="AE34" s="28"/>
      <c r="AF34" s="16"/>
      <c r="AG34" s="44"/>
      <c r="AH34" s="45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26"/>
      <c r="AT34" s="39"/>
      <c r="AU34" s="40"/>
      <c r="AV34" s="42"/>
      <c r="AW34" s="37"/>
      <c r="AX34" s="37"/>
      <c r="AY34" s="38"/>
      <c r="AZ34" s="177">
        <f>ROUND(ROUND(G36,0)+(ROUND(S36*(1+AX28),0)),0)</f>
        <v>690</v>
      </c>
      <c r="BA34" s="29"/>
    </row>
    <row r="35" spans="1:54" s="147" customFormat="1" ht="17.100000000000001" customHeight="1" x14ac:dyDescent="0.15">
      <c r="A35" s="7">
        <v>16</v>
      </c>
      <c r="B35" s="8">
        <v>3460</v>
      </c>
      <c r="C35" s="9" t="s">
        <v>1809</v>
      </c>
      <c r="D35" s="242"/>
      <c r="E35" s="243"/>
      <c r="F35" s="243"/>
      <c r="G35" s="243"/>
      <c r="H35" s="243"/>
      <c r="I35" s="243"/>
      <c r="J35" s="243"/>
      <c r="K35" s="243"/>
      <c r="L35" s="243"/>
      <c r="M35" s="243"/>
      <c r="N35" s="125"/>
      <c r="O35" s="242"/>
      <c r="P35" s="243"/>
      <c r="Q35" s="243"/>
      <c r="R35" s="243"/>
      <c r="S35" s="243"/>
      <c r="T35" s="243"/>
      <c r="U35" s="243"/>
      <c r="V35" s="243"/>
      <c r="W35" s="243"/>
      <c r="X35" s="243"/>
      <c r="Y35" s="48"/>
      <c r="Z35" s="19"/>
      <c r="AA35" s="20"/>
      <c r="AB35" s="20"/>
      <c r="AC35" s="20"/>
      <c r="AD35" s="31"/>
      <c r="AE35" s="31"/>
      <c r="AF35" s="117"/>
      <c r="AG35" s="117"/>
      <c r="AH35" s="122"/>
      <c r="AI35" s="43" t="s">
        <v>1550</v>
      </c>
      <c r="AJ35" s="20"/>
      <c r="AK35" s="20"/>
      <c r="AL35" s="20"/>
      <c r="AM35" s="20"/>
      <c r="AN35" s="20"/>
      <c r="AO35" s="20"/>
      <c r="AP35" s="20"/>
      <c r="AQ35" s="20"/>
      <c r="AR35" s="20"/>
      <c r="AS35" s="22" t="s">
        <v>1522</v>
      </c>
      <c r="AT35" s="222">
        <v>1</v>
      </c>
      <c r="AU35" s="223"/>
      <c r="AV35" s="54"/>
      <c r="AW35" s="27"/>
      <c r="AX35" s="27"/>
      <c r="AY35" s="48"/>
      <c r="AZ35" s="177">
        <f>ROUND(ROUND(G36*AT35,0)+(ROUND(ROUND(S36*AT35,0)*(1+AX28),0)),0)</f>
        <v>690</v>
      </c>
      <c r="BA35" s="29"/>
    </row>
    <row r="36" spans="1:54" s="147" customFormat="1" ht="17.100000000000001" customHeight="1" x14ac:dyDescent="0.15">
      <c r="A36" s="7">
        <v>16</v>
      </c>
      <c r="B36" s="8">
        <v>3461</v>
      </c>
      <c r="C36" s="9" t="s">
        <v>266</v>
      </c>
      <c r="D36" s="55"/>
      <c r="E36" s="56"/>
      <c r="F36" s="127"/>
      <c r="G36" s="221">
        <f>'移動支援(伴う、合成早朝)'!G36:H36</f>
        <v>587</v>
      </c>
      <c r="H36" s="221"/>
      <c r="I36" s="14" t="s">
        <v>62</v>
      </c>
      <c r="J36" s="14"/>
      <c r="K36" s="24"/>
      <c r="L36" s="27"/>
      <c r="M36" s="27"/>
      <c r="N36" s="125"/>
      <c r="O36" s="127"/>
      <c r="P36" s="127"/>
      <c r="Q36" s="127"/>
      <c r="R36" s="127"/>
      <c r="S36" s="240">
        <f>'移動支援(伴う、合成深夜)'!S36:T36</f>
        <v>82</v>
      </c>
      <c r="T36" s="240"/>
      <c r="U36" s="14" t="s">
        <v>62</v>
      </c>
      <c r="V36" s="127"/>
      <c r="W36" s="24"/>
      <c r="X36" s="27"/>
      <c r="Y36" s="27"/>
      <c r="Z36" s="112" t="s">
        <v>205</v>
      </c>
      <c r="AA36" s="91"/>
      <c r="AB36" s="91"/>
      <c r="AC36" s="91"/>
      <c r="AD36" s="91"/>
      <c r="AE36" s="91"/>
      <c r="AF36" s="24" t="s">
        <v>1522</v>
      </c>
      <c r="AG36" s="219">
        <v>0.7</v>
      </c>
      <c r="AH36" s="220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26"/>
      <c r="AT36" s="39"/>
      <c r="AU36" s="40"/>
      <c r="AV36" s="42"/>
      <c r="AW36" s="37"/>
      <c r="AX36" s="37"/>
      <c r="AY36" s="38"/>
      <c r="AZ36" s="177">
        <f>ROUND(ROUND($G$36*AG36,0)+(ROUND(ROUND(S36*AG36,0)*(1+$AX$28),0)),0)</f>
        <v>482</v>
      </c>
      <c r="BA36" s="29"/>
      <c r="BB36" s="185">
        <f>G$36+S36</f>
        <v>669</v>
      </c>
    </row>
    <row r="37" spans="1:54" s="147" customFormat="1" ht="17.100000000000001" customHeight="1" x14ac:dyDescent="0.15">
      <c r="A37" s="7">
        <v>16</v>
      </c>
      <c r="B37" s="8">
        <v>3463</v>
      </c>
      <c r="C37" s="9" t="s">
        <v>1810</v>
      </c>
      <c r="D37" s="55"/>
      <c r="E37" s="56"/>
      <c r="F37" s="56"/>
      <c r="G37" s="56"/>
      <c r="H37" s="126"/>
      <c r="I37" s="126"/>
      <c r="J37" s="126"/>
      <c r="K37" s="14"/>
      <c r="L37" s="14"/>
      <c r="M37" s="14"/>
      <c r="N37" s="18"/>
      <c r="O37" s="245" t="s">
        <v>191</v>
      </c>
      <c r="P37" s="241"/>
      <c r="Q37" s="241"/>
      <c r="R37" s="241"/>
      <c r="S37" s="241"/>
      <c r="T37" s="241"/>
      <c r="U37" s="241"/>
      <c r="V37" s="241"/>
      <c r="W37" s="241"/>
      <c r="X37" s="241"/>
      <c r="Y37" s="52"/>
      <c r="Z37" s="16"/>
      <c r="AA37" s="16"/>
      <c r="AB37" s="16"/>
      <c r="AC37" s="16"/>
      <c r="AD37" s="28"/>
      <c r="AE37" s="28"/>
      <c r="AF37" s="16"/>
      <c r="AG37" s="44"/>
      <c r="AH37" s="45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26"/>
      <c r="AT37" s="39"/>
      <c r="AU37" s="40"/>
      <c r="AV37" s="42"/>
      <c r="AW37" s="37"/>
      <c r="AX37" s="37"/>
      <c r="AY37" s="38"/>
      <c r="AZ37" s="177">
        <f>ROUND(ROUND(G36,0)+(ROUND(S39*(1+AX28),0)),0)</f>
        <v>796</v>
      </c>
      <c r="BA37" s="29"/>
      <c r="BB37" s="185"/>
    </row>
    <row r="38" spans="1:54" s="147" customFormat="1" ht="17.100000000000001" customHeight="1" x14ac:dyDescent="0.15">
      <c r="A38" s="7">
        <v>16</v>
      </c>
      <c r="B38" s="8">
        <v>3464</v>
      </c>
      <c r="C38" s="9" t="s">
        <v>1811</v>
      </c>
      <c r="D38" s="56"/>
      <c r="E38" s="56"/>
      <c r="F38" s="56"/>
      <c r="G38" s="56"/>
      <c r="H38" s="126"/>
      <c r="I38" s="126"/>
      <c r="J38" s="126"/>
      <c r="K38" s="14"/>
      <c r="L38" s="14"/>
      <c r="M38" s="14"/>
      <c r="N38" s="18"/>
      <c r="O38" s="242"/>
      <c r="P38" s="243"/>
      <c r="Q38" s="243"/>
      <c r="R38" s="243"/>
      <c r="S38" s="243"/>
      <c r="T38" s="243"/>
      <c r="U38" s="243"/>
      <c r="V38" s="243"/>
      <c r="W38" s="243"/>
      <c r="X38" s="243"/>
      <c r="Y38" s="48"/>
      <c r="Z38" s="19"/>
      <c r="AA38" s="20"/>
      <c r="AB38" s="20"/>
      <c r="AC38" s="20"/>
      <c r="AD38" s="31"/>
      <c r="AE38" s="31"/>
      <c r="AF38" s="117"/>
      <c r="AG38" s="117"/>
      <c r="AH38" s="122"/>
      <c r="AI38" s="43" t="s">
        <v>1550</v>
      </c>
      <c r="AJ38" s="20"/>
      <c r="AK38" s="20"/>
      <c r="AL38" s="20"/>
      <c r="AM38" s="20"/>
      <c r="AN38" s="20"/>
      <c r="AO38" s="20"/>
      <c r="AP38" s="20"/>
      <c r="AQ38" s="20"/>
      <c r="AR38" s="20"/>
      <c r="AS38" s="22" t="s">
        <v>1522</v>
      </c>
      <c r="AT38" s="222">
        <v>1</v>
      </c>
      <c r="AU38" s="223"/>
      <c r="AV38" s="54"/>
      <c r="AW38" s="27"/>
      <c r="AX38" s="27"/>
      <c r="AY38" s="48"/>
      <c r="AZ38" s="177">
        <f>ROUND(ROUND(G36*AT38,0)+(ROUND(ROUND(S39*AT38,0)*(1+AX28),0)),0)</f>
        <v>796</v>
      </c>
      <c r="BA38" s="29"/>
      <c r="BB38" s="185"/>
    </row>
    <row r="39" spans="1:54" s="147" customFormat="1" ht="17.100000000000001" customHeight="1" x14ac:dyDescent="0.15">
      <c r="A39" s="7">
        <v>16</v>
      </c>
      <c r="B39" s="8">
        <v>3465</v>
      </c>
      <c r="C39" s="9" t="s">
        <v>267</v>
      </c>
      <c r="D39" s="56"/>
      <c r="E39" s="56"/>
      <c r="F39" s="56"/>
      <c r="G39" s="56"/>
      <c r="H39" s="126"/>
      <c r="I39" s="126"/>
      <c r="J39" s="126"/>
      <c r="K39" s="14"/>
      <c r="L39" s="14"/>
      <c r="M39" s="14"/>
      <c r="N39" s="18"/>
      <c r="O39" s="127"/>
      <c r="P39" s="127"/>
      <c r="Q39" s="127"/>
      <c r="R39" s="127"/>
      <c r="S39" s="240">
        <f>'移動支援(伴う、合成深夜)'!S39:T39</f>
        <v>167</v>
      </c>
      <c r="T39" s="240"/>
      <c r="U39" s="14" t="s">
        <v>62</v>
      </c>
      <c r="V39" s="127"/>
      <c r="W39" s="24"/>
      <c r="X39" s="27"/>
      <c r="Y39" s="27"/>
      <c r="Z39" s="112" t="s">
        <v>205</v>
      </c>
      <c r="AA39" s="91"/>
      <c r="AB39" s="91"/>
      <c r="AC39" s="91"/>
      <c r="AD39" s="91"/>
      <c r="AE39" s="91"/>
      <c r="AF39" s="24" t="s">
        <v>1522</v>
      </c>
      <c r="AG39" s="219">
        <v>0.7</v>
      </c>
      <c r="AH39" s="220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26"/>
      <c r="AT39" s="39"/>
      <c r="AU39" s="40"/>
      <c r="AV39" s="42"/>
      <c r="AW39" s="37"/>
      <c r="AX39" s="37"/>
      <c r="AY39" s="38"/>
      <c r="AZ39" s="177">
        <f>ROUND(ROUND($G$36*AG39,0)+(ROUND(ROUND(S39*AG39,0)*(1+$AX$28),0)),0)</f>
        <v>557</v>
      </c>
      <c r="BA39" s="29"/>
      <c r="BB39" s="185">
        <f t="shared" ref="BB39:BB42" si="2">G$36+S39</f>
        <v>754</v>
      </c>
    </row>
    <row r="40" spans="1:54" s="147" customFormat="1" ht="17.100000000000001" customHeight="1" x14ac:dyDescent="0.15">
      <c r="A40" s="7">
        <v>16</v>
      </c>
      <c r="B40" s="8">
        <v>3467</v>
      </c>
      <c r="C40" s="9" t="s">
        <v>1812</v>
      </c>
      <c r="D40" s="56"/>
      <c r="E40" s="56"/>
      <c r="F40" s="56"/>
      <c r="G40" s="56"/>
      <c r="H40" s="126"/>
      <c r="I40" s="126"/>
      <c r="J40" s="126"/>
      <c r="K40" s="14"/>
      <c r="L40" s="14"/>
      <c r="M40" s="14"/>
      <c r="N40" s="14"/>
      <c r="O40" s="245" t="s">
        <v>192</v>
      </c>
      <c r="P40" s="241"/>
      <c r="Q40" s="241"/>
      <c r="R40" s="241"/>
      <c r="S40" s="241"/>
      <c r="T40" s="241"/>
      <c r="U40" s="241"/>
      <c r="V40" s="241"/>
      <c r="W40" s="241"/>
      <c r="X40" s="241"/>
      <c r="Y40" s="52"/>
      <c r="Z40" s="16"/>
      <c r="AA40" s="16"/>
      <c r="AB40" s="16"/>
      <c r="AC40" s="16"/>
      <c r="AD40" s="28"/>
      <c r="AE40" s="28"/>
      <c r="AF40" s="16"/>
      <c r="AG40" s="44"/>
      <c r="AH40" s="45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26"/>
      <c r="AT40" s="39"/>
      <c r="AU40" s="40"/>
      <c r="AV40" s="42"/>
      <c r="AW40" s="37"/>
      <c r="AX40" s="37"/>
      <c r="AY40" s="38"/>
      <c r="AZ40" s="177">
        <f>ROUND(ROUND(G36,0)+(ROUND(S42*(1+AX28),0)),0)</f>
        <v>900</v>
      </c>
      <c r="BA40" s="29"/>
      <c r="BB40" s="185"/>
    </row>
    <row r="41" spans="1:54" s="147" customFormat="1" ht="17.100000000000001" customHeight="1" x14ac:dyDescent="0.15">
      <c r="A41" s="7">
        <v>16</v>
      </c>
      <c r="B41" s="8">
        <v>3468</v>
      </c>
      <c r="C41" s="9" t="s">
        <v>1813</v>
      </c>
      <c r="D41" s="56"/>
      <c r="E41" s="56"/>
      <c r="F41" s="56"/>
      <c r="G41" s="56"/>
      <c r="H41" s="126"/>
      <c r="I41" s="126"/>
      <c r="J41" s="126"/>
      <c r="K41" s="14"/>
      <c r="L41" s="14"/>
      <c r="M41" s="14"/>
      <c r="N41" s="14"/>
      <c r="O41" s="242"/>
      <c r="P41" s="243"/>
      <c r="Q41" s="243"/>
      <c r="R41" s="243"/>
      <c r="S41" s="243"/>
      <c r="T41" s="243"/>
      <c r="U41" s="243"/>
      <c r="V41" s="243"/>
      <c r="W41" s="243"/>
      <c r="X41" s="243"/>
      <c r="Y41" s="48"/>
      <c r="Z41" s="19"/>
      <c r="AA41" s="20"/>
      <c r="AB41" s="20"/>
      <c r="AC41" s="20"/>
      <c r="AD41" s="31"/>
      <c r="AE41" s="31"/>
      <c r="AF41" s="117"/>
      <c r="AG41" s="117"/>
      <c r="AH41" s="122"/>
      <c r="AI41" s="43" t="s">
        <v>1550</v>
      </c>
      <c r="AJ41" s="20"/>
      <c r="AK41" s="20"/>
      <c r="AL41" s="20"/>
      <c r="AM41" s="20"/>
      <c r="AN41" s="20"/>
      <c r="AO41" s="20"/>
      <c r="AP41" s="20"/>
      <c r="AQ41" s="20"/>
      <c r="AR41" s="20"/>
      <c r="AS41" s="22" t="s">
        <v>1522</v>
      </c>
      <c r="AT41" s="222">
        <v>1</v>
      </c>
      <c r="AU41" s="223"/>
      <c r="AV41" s="54"/>
      <c r="AW41" s="27"/>
      <c r="AX41" s="27"/>
      <c r="AY41" s="48"/>
      <c r="AZ41" s="177">
        <f>ROUND(ROUND(G36*AT41,0)+(ROUND(ROUND(S42*AT41,0)*(1+AX28),0)),0)</f>
        <v>900</v>
      </c>
      <c r="BA41" s="29"/>
      <c r="BB41" s="185"/>
    </row>
    <row r="42" spans="1:54" s="147" customFormat="1" ht="17.100000000000001" customHeight="1" x14ac:dyDescent="0.15">
      <c r="A42" s="7">
        <v>16</v>
      </c>
      <c r="B42" s="8">
        <v>3469</v>
      </c>
      <c r="C42" s="9" t="s">
        <v>268</v>
      </c>
      <c r="D42" s="56"/>
      <c r="E42" s="56"/>
      <c r="F42" s="56"/>
      <c r="G42" s="56"/>
      <c r="H42" s="126"/>
      <c r="I42" s="126"/>
      <c r="J42" s="126"/>
      <c r="K42" s="14"/>
      <c r="L42" s="14"/>
      <c r="M42" s="14"/>
      <c r="N42" s="14"/>
      <c r="O42" s="132"/>
      <c r="P42" s="127"/>
      <c r="Q42" s="127"/>
      <c r="R42" s="127"/>
      <c r="S42" s="240">
        <f>'移動支援(伴う、合成深夜)'!S42:T42</f>
        <v>250</v>
      </c>
      <c r="T42" s="240"/>
      <c r="U42" s="14" t="s">
        <v>62</v>
      </c>
      <c r="V42" s="127"/>
      <c r="W42" s="24"/>
      <c r="X42" s="27"/>
      <c r="Y42" s="27"/>
      <c r="Z42" s="112" t="s">
        <v>205</v>
      </c>
      <c r="AA42" s="91"/>
      <c r="AB42" s="91"/>
      <c r="AC42" s="91"/>
      <c r="AD42" s="91"/>
      <c r="AE42" s="91"/>
      <c r="AF42" s="24" t="s">
        <v>1522</v>
      </c>
      <c r="AG42" s="219">
        <v>0.7</v>
      </c>
      <c r="AH42" s="220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26"/>
      <c r="AT42" s="39"/>
      <c r="AU42" s="40"/>
      <c r="AV42" s="42"/>
      <c r="AW42" s="37"/>
      <c r="AX42" s="37"/>
      <c r="AY42" s="38"/>
      <c r="AZ42" s="177">
        <f>ROUND(ROUND($G$36*AG42,0)+(ROUND(ROUND(S42*AG42,0)*(1+$AX$28),0)),0)</f>
        <v>630</v>
      </c>
      <c r="BA42" s="29"/>
      <c r="BB42" s="185">
        <f t="shared" si="2"/>
        <v>837</v>
      </c>
    </row>
    <row r="43" spans="1:54" s="147" customFormat="1" ht="17.100000000000001" customHeight="1" x14ac:dyDescent="0.15">
      <c r="A43" s="7">
        <v>16</v>
      </c>
      <c r="B43" s="8">
        <v>3471</v>
      </c>
      <c r="C43" s="9" t="s">
        <v>1814</v>
      </c>
      <c r="D43" s="215" t="s">
        <v>880</v>
      </c>
      <c r="E43" s="241"/>
      <c r="F43" s="241"/>
      <c r="G43" s="241"/>
      <c r="H43" s="241"/>
      <c r="I43" s="241"/>
      <c r="J43" s="241"/>
      <c r="K43" s="241"/>
      <c r="L43" s="241"/>
      <c r="M43" s="241"/>
      <c r="N43" s="15"/>
      <c r="O43" s="245" t="s">
        <v>190</v>
      </c>
      <c r="P43" s="241"/>
      <c r="Q43" s="241"/>
      <c r="R43" s="241"/>
      <c r="S43" s="241"/>
      <c r="T43" s="241"/>
      <c r="U43" s="241"/>
      <c r="V43" s="241"/>
      <c r="W43" s="241"/>
      <c r="X43" s="241"/>
      <c r="Y43" s="52"/>
      <c r="Z43" s="16"/>
      <c r="AA43" s="16"/>
      <c r="AB43" s="16"/>
      <c r="AC43" s="16"/>
      <c r="AD43" s="28"/>
      <c r="AE43" s="28"/>
      <c r="AF43" s="16"/>
      <c r="AG43" s="44"/>
      <c r="AH43" s="45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26"/>
      <c r="AT43" s="39"/>
      <c r="AU43" s="40"/>
      <c r="AV43" s="42"/>
      <c r="AW43" s="37"/>
      <c r="AX43" s="37"/>
      <c r="AY43" s="38"/>
      <c r="AZ43" s="177">
        <f>ROUND(ROUND(G45,0)+(ROUND(S45*(1+AX28),0)),0)</f>
        <v>775</v>
      </c>
      <c r="BA43" s="29"/>
    </row>
    <row r="44" spans="1:54" s="147" customFormat="1" ht="17.100000000000001" customHeight="1" x14ac:dyDescent="0.15">
      <c r="A44" s="7">
        <v>16</v>
      </c>
      <c r="B44" s="8">
        <v>3472</v>
      </c>
      <c r="C44" s="9" t="s">
        <v>1815</v>
      </c>
      <c r="D44" s="242"/>
      <c r="E44" s="243"/>
      <c r="F44" s="243"/>
      <c r="G44" s="243"/>
      <c r="H44" s="243"/>
      <c r="I44" s="243"/>
      <c r="J44" s="243"/>
      <c r="K44" s="243"/>
      <c r="L44" s="243"/>
      <c r="M44" s="243"/>
      <c r="N44" s="125"/>
      <c r="O44" s="242"/>
      <c r="P44" s="243"/>
      <c r="Q44" s="243"/>
      <c r="R44" s="243"/>
      <c r="S44" s="243"/>
      <c r="T44" s="243"/>
      <c r="U44" s="243"/>
      <c r="V44" s="243"/>
      <c r="W44" s="243"/>
      <c r="X44" s="243"/>
      <c r="Y44" s="48"/>
      <c r="Z44" s="19"/>
      <c r="AA44" s="20"/>
      <c r="AB44" s="20"/>
      <c r="AC44" s="20"/>
      <c r="AD44" s="31"/>
      <c r="AE44" s="31"/>
      <c r="AF44" s="117"/>
      <c r="AG44" s="117"/>
      <c r="AH44" s="122"/>
      <c r="AI44" s="43" t="s">
        <v>1550</v>
      </c>
      <c r="AJ44" s="20"/>
      <c r="AK44" s="20"/>
      <c r="AL44" s="20"/>
      <c r="AM44" s="20"/>
      <c r="AN44" s="20"/>
      <c r="AO44" s="20"/>
      <c r="AP44" s="20"/>
      <c r="AQ44" s="20"/>
      <c r="AR44" s="20"/>
      <c r="AS44" s="22" t="s">
        <v>1522</v>
      </c>
      <c r="AT44" s="222">
        <v>1</v>
      </c>
      <c r="AU44" s="223"/>
      <c r="AV44" s="54"/>
      <c r="AW44" s="27"/>
      <c r="AX44" s="27"/>
      <c r="AY44" s="48"/>
      <c r="AZ44" s="177">
        <f>ROUND(ROUND(G45*AT44,0)+(ROUND(ROUND(S45*AT44,0)*(1+AX28),0)),0)</f>
        <v>775</v>
      </c>
      <c r="BA44" s="29"/>
    </row>
    <row r="45" spans="1:54" s="147" customFormat="1" ht="17.100000000000001" customHeight="1" x14ac:dyDescent="0.15">
      <c r="A45" s="7">
        <v>16</v>
      </c>
      <c r="B45" s="8">
        <v>3473</v>
      </c>
      <c r="C45" s="9" t="s">
        <v>269</v>
      </c>
      <c r="D45" s="55"/>
      <c r="E45" s="56"/>
      <c r="F45" s="127"/>
      <c r="G45" s="221">
        <f>'移動支援(伴う、合成早朝)'!G45:H45</f>
        <v>669</v>
      </c>
      <c r="H45" s="221"/>
      <c r="I45" s="14" t="s">
        <v>62</v>
      </c>
      <c r="J45" s="14"/>
      <c r="K45" s="24"/>
      <c r="L45" s="27"/>
      <c r="M45" s="27"/>
      <c r="N45" s="125"/>
      <c r="O45" s="127"/>
      <c r="P45" s="127"/>
      <c r="Q45" s="127"/>
      <c r="R45" s="127"/>
      <c r="S45" s="240">
        <f>'移動支援(伴う、合成深夜)'!S45:T45</f>
        <v>85</v>
      </c>
      <c r="T45" s="240"/>
      <c r="U45" s="14" t="s">
        <v>62</v>
      </c>
      <c r="V45" s="127"/>
      <c r="W45" s="24"/>
      <c r="X45" s="27"/>
      <c r="Y45" s="27"/>
      <c r="Z45" s="112" t="s">
        <v>205</v>
      </c>
      <c r="AA45" s="91"/>
      <c r="AB45" s="91"/>
      <c r="AC45" s="91"/>
      <c r="AD45" s="91"/>
      <c r="AE45" s="91"/>
      <c r="AF45" s="24" t="s">
        <v>1522</v>
      </c>
      <c r="AG45" s="219">
        <v>0.7</v>
      </c>
      <c r="AH45" s="220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26"/>
      <c r="AT45" s="39"/>
      <c r="AU45" s="40"/>
      <c r="AV45" s="42"/>
      <c r="AW45" s="37"/>
      <c r="AX45" s="37"/>
      <c r="AY45" s="38"/>
      <c r="AZ45" s="177">
        <f>ROUND(ROUND($G$45*AG45,0)+(ROUND(ROUND(S45*AG45,0)*(1+$AX$28),0)),0)</f>
        <v>543</v>
      </c>
      <c r="BA45" s="29"/>
      <c r="BB45" s="185">
        <f>$G$45+S45</f>
        <v>754</v>
      </c>
    </row>
    <row r="46" spans="1:54" s="147" customFormat="1" ht="17.100000000000001" customHeight="1" x14ac:dyDescent="0.15">
      <c r="A46" s="7">
        <v>16</v>
      </c>
      <c r="B46" s="8">
        <v>3475</v>
      </c>
      <c r="C46" s="9" t="s">
        <v>1816</v>
      </c>
      <c r="D46" s="55"/>
      <c r="E46" s="56"/>
      <c r="F46" s="56"/>
      <c r="G46" s="56"/>
      <c r="H46" s="126"/>
      <c r="I46" s="126"/>
      <c r="J46" s="126"/>
      <c r="K46" s="14"/>
      <c r="L46" s="14"/>
      <c r="M46" s="14"/>
      <c r="N46" s="18"/>
      <c r="O46" s="245" t="s">
        <v>191</v>
      </c>
      <c r="P46" s="241"/>
      <c r="Q46" s="241"/>
      <c r="R46" s="241"/>
      <c r="S46" s="241"/>
      <c r="T46" s="241"/>
      <c r="U46" s="241"/>
      <c r="V46" s="241"/>
      <c r="W46" s="241"/>
      <c r="X46" s="241"/>
      <c r="Y46" s="52"/>
      <c r="Z46" s="16"/>
      <c r="AA46" s="16"/>
      <c r="AB46" s="16"/>
      <c r="AC46" s="16"/>
      <c r="AD46" s="28"/>
      <c r="AE46" s="28"/>
      <c r="AF46" s="16"/>
      <c r="AG46" s="44"/>
      <c r="AH46" s="45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26"/>
      <c r="AT46" s="39"/>
      <c r="AU46" s="40"/>
      <c r="AV46" s="42"/>
      <c r="AW46" s="37"/>
      <c r="AX46" s="37"/>
      <c r="AY46" s="38"/>
      <c r="AZ46" s="177">
        <f>ROUND(ROUND(G45,0)+(ROUND(S48*(1+AX28),0)),0)</f>
        <v>879</v>
      </c>
      <c r="BA46" s="29"/>
      <c r="BB46" s="185"/>
    </row>
    <row r="47" spans="1:54" s="147" customFormat="1" ht="17.100000000000001" customHeight="1" x14ac:dyDescent="0.15">
      <c r="A47" s="7">
        <v>16</v>
      </c>
      <c r="B47" s="8">
        <v>3476</v>
      </c>
      <c r="C47" s="9" t="s">
        <v>1817</v>
      </c>
      <c r="D47" s="56"/>
      <c r="E47" s="56"/>
      <c r="F47" s="56"/>
      <c r="G47" s="56"/>
      <c r="H47" s="126"/>
      <c r="I47" s="126"/>
      <c r="J47" s="126"/>
      <c r="K47" s="14"/>
      <c r="L47" s="14"/>
      <c r="M47" s="14"/>
      <c r="N47" s="18"/>
      <c r="O47" s="242"/>
      <c r="P47" s="243"/>
      <c r="Q47" s="243"/>
      <c r="R47" s="243"/>
      <c r="S47" s="243"/>
      <c r="T47" s="243"/>
      <c r="U47" s="243"/>
      <c r="V47" s="243"/>
      <c r="W47" s="243"/>
      <c r="X47" s="243"/>
      <c r="Y47" s="48"/>
      <c r="Z47" s="19"/>
      <c r="AA47" s="20"/>
      <c r="AB47" s="20"/>
      <c r="AC47" s="20"/>
      <c r="AD47" s="31"/>
      <c r="AE47" s="31"/>
      <c r="AF47" s="117"/>
      <c r="AG47" s="117"/>
      <c r="AH47" s="122"/>
      <c r="AI47" s="43" t="s">
        <v>1550</v>
      </c>
      <c r="AJ47" s="20"/>
      <c r="AK47" s="20"/>
      <c r="AL47" s="20"/>
      <c r="AM47" s="20"/>
      <c r="AN47" s="20"/>
      <c r="AO47" s="20"/>
      <c r="AP47" s="20"/>
      <c r="AQ47" s="20"/>
      <c r="AR47" s="20"/>
      <c r="AS47" s="22" t="s">
        <v>1522</v>
      </c>
      <c r="AT47" s="222">
        <v>1</v>
      </c>
      <c r="AU47" s="223"/>
      <c r="AV47" s="54"/>
      <c r="AW47" s="27"/>
      <c r="AX47" s="27"/>
      <c r="AY47" s="48"/>
      <c r="AZ47" s="177">
        <f>ROUND(ROUND(G45*AT47,0)+(ROUND(ROUND(S48*AT47,0)*(1+AX28),0)),0)</f>
        <v>879</v>
      </c>
      <c r="BA47" s="29"/>
      <c r="BB47" s="185"/>
    </row>
    <row r="48" spans="1:54" s="147" customFormat="1" ht="17.100000000000001" customHeight="1" x14ac:dyDescent="0.15">
      <c r="A48" s="7">
        <v>16</v>
      </c>
      <c r="B48" s="8">
        <v>3477</v>
      </c>
      <c r="C48" s="9" t="s">
        <v>270</v>
      </c>
      <c r="D48" s="56"/>
      <c r="E48" s="56"/>
      <c r="F48" s="56"/>
      <c r="G48" s="56"/>
      <c r="H48" s="126"/>
      <c r="I48" s="126"/>
      <c r="J48" s="126"/>
      <c r="K48" s="14"/>
      <c r="L48" s="14"/>
      <c r="M48" s="14"/>
      <c r="N48" s="18"/>
      <c r="O48" s="127"/>
      <c r="P48" s="127"/>
      <c r="Q48" s="127"/>
      <c r="R48" s="127"/>
      <c r="S48" s="240">
        <f>'移動支援(伴う、合成深夜)'!S48:T48</f>
        <v>168</v>
      </c>
      <c r="T48" s="240"/>
      <c r="U48" s="14" t="s">
        <v>62</v>
      </c>
      <c r="V48" s="127"/>
      <c r="W48" s="24"/>
      <c r="X48" s="27"/>
      <c r="Y48" s="27"/>
      <c r="Z48" s="112" t="s">
        <v>205</v>
      </c>
      <c r="AA48" s="91"/>
      <c r="AB48" s="91"/>
      <c r="AC48" s="91"/>
      <c r="AD48" s="91"/>
      <c r="AE48" s="91"/>
      <c r="AF48" s="24" t="s">
        <v>1522</v>
      </c>
      <c r="AG48" s="219">
        <v>0.7</v>
      </c>
      <c r="AH48" s="220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26"/>
      <c r="AT48" s="39"/>
      <c r="AU48" s="40"/>
      <c r="AV48" s="42"/>
      <c r="AW48" s="37"/>
      <c r="AX48" s="37"/>
      <c r="AY48" s="38"/>
      <c r="AZ48" s="177">
        <f>ROUND(ROUND($G$45*AG48,0)+(ROUND(ROUND(S48*AG48,0)*(1+$AX$28),0)),0)</f>
        <v>616</v>
      </c>
      <c r="BA48" s="29"/>
      <c r="BB48" s="185">
        <f t="shared" ref="BB48" si="3">$G$45+S48</f>
        <v>837</v>
      </c>
    </row>
    <row r="49" spans="1:56" s="147" customFormat="1" ht="17.100000000000001" customHeight="1" x14ac:dyDescent="0.15">
      <c r="A49" s="7">
        <v>16</v>
      </c>
      <c r="B49" s="8">
        <v>3479</v>
      </c>
      <c r="C49" s="9" t="s">
        <v>1818</v>
      </c>
      <c r="D49" s="215" t="s">
        <v>881</v>
      </c>
      <c r="E49" s="241"/>
      <c r="F49" s="241"/>
      <c r="G49" s="241"/>
      <c r="H49" s="241"/>
      <c r="I49" s="241"/>
      <c r="J49" s="241"/>
      <c r="K49" s="241"/>
      <c r="L49" s="241"/>
      <c r="M49" s="241"/>
      <c r="N49" s="15"/>
      <c r="O49" s="245" t="s">
        <v>190</v>
      </c>
      <c r="P49" s="241"/>
      <c r="Q49" s="241"/>
      <c r="R49" s="241"/>
      <c r="S49" s="241"/>
      <c r="T49" s="241"/>
      <c r="U49" s="241"/>
      <c r="V49" s="241"/>
      <c r="W49" s="241"/>
      <c r="X49" s="241"/>
      <c r="Y49" s="52"/>
      <c r="Z49" s="16"/>
      <c r="AA49" s="16"/>
      <c r="AB49" s="16"/>
      <c r="AC49" s="16"/>
      <c r="AD49" s="28"/>
      <c r="AE49" s="28"/>
      <c r="AF49" s="16"/>
      <c r="AG49" s="44"/>
      <c r="AH49" s="45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26"/>
      <c r="AT49" s="39"/>
      <c r="AU49" s="40"/>
      <c r="AV49" s="42"/>
      <c r="AW49" s="37"/>
      <c r="AX49" s="37"/>
      <c r="AY49" s="38"/>
      <c r="AZ49" s="177">
        <f>ROUND(ROUND(G51,0)+(ROUND(S51*(1+AX28),0)),0)</f>
        <v>858</v>
      </c>
      <c r="BA49" s="29"/>
    </row>
    <row r="50" spans="1:56" s="147" customFormat="1" ht="17.100000000000001" customHeight="1" x14ac:dyDescent="0.15">
      <c r="A50" s="7">
        <v>16</v>
      </c>
      <c r="B50" s="8">
        <v>3480</v>
      </c>
      <c r="C50" s="9" t="s">
        <v>1819</v>
      </c>
      <c r="D50" s="242"/>
      <c r="E50" s="243"/>
      <c r="F50" s="243"/>
      <c r="G50" s="243"/>
      <c r="H50" s="243"/>
      <c r="I50" s="243"/>
      <c r="J50" s="243"/>
      <c r="K50" s="243"/>
      <c r="L50" s="243"/>
      <c r="M50" s="243"/>
      <c r="N50" s="125"/>
      <c r="O50" s="242"/>
      <c r="P50" s="243"/>
      <c r="Q50" s="243"/>
      <c r="R50" s="243"/>
      <c r="S50" s="243"/>
      <c r="T50" s="243"/>
      <c r="U50" s="243"/>
      <c r="V50" s="243"/>
      <c r="W50" s="243"/>
      <c r="X50" s="243"/>
      <c r="Y50" s="48"/>
      <c r="Z50" s="19"/>
      <c r="AA50" s="20"/>
      <c r="AB50" s="20"/>
      <c r="AC50" s="20"/>
      <c r="AD50" s="31"/>
      <c r="AE50" s="31"/>
      <c r="AF50" s="117"/>
      <c r="AG50" s="117"/>
      <c r="AH50" s="122"/>
      <c r="AI50" s="43" t="s">
        <v>1550</v>
      </c>
      <c r="AJ50" s="20"/>
      <c r="AK50" s="20"/>
      <c r="AL50" s="20"/>
      <c r="AM50" s="20"/>
      <c r="AN50" s="20"/>
      <c r="AO50" s="20"/>
      <c r="AP50" s="20"/>
      <c r="AQ50" s="20"/>
      <c r="AR50" s="20"/>
      <c r="AS50" s="22" t="s">
        <v>1522</v>
      </c>
      <c r="AT50" s="222">
        <v>1</v>
      </c>
      <c r="AU50" s="223"/>
      <c r="AV50" s="54"/>
      <c r="AW50" s="27"/>
      <c r="AX50" s="27"/>
      <c r="AY50" s="48"/>
      <c r="AZ50" s="178">
        <f>ROUND(ROUND(G51*AT50,0)+(ROUND(ROUND(S51*AT50,0)*(1+AX28),0)),0)</f>
        <v>858</v>
      </c>
      <c r="BA50" s="29"/>
    </row>
    <row r="51" spans="1:56" s="147" customFormat="1" ht="17.100000000000001" customHeight="1" x14ac:dyDescent="0.15">
      <c r="A51" s="7">
        <v>16</v>
      </c>
      <c r="B51" s="8">
        <v>3481</v>
      </c>
      <c r="C51" s="9" t="s">
        <v>271</v>
      </c>
      <c r="D51" s="57"/>
      <c r="E51" s="58"/>
      <c r="F51" s="129"/>
      <c r="G51" s="230">
        <f>'移動支援(伴う、合成早朝)'!G51:H51</f>
        <v>754</v>
      </c>
      <c r="H51" s="230"/>
      <c r="I51" s="20" t="s">
        <v>62</v>
      </c>
      <c r="J51" s="20"/>
      <c r="K51" s="22"/>
      <c r="L51" s="59"/>
      <c r="M51" s="59"/>
      <c r="N51" s="133"/>
      <c r="O51" s="129"/>
      <c r="P51" s="129"/>
      <c r="Q51" s="129"/>
      <c r="R51" s="129"/>
      <c r="S51" s="244">
        <f>'移動支援(伴う、合成深夜)'!S51:T51</f>
        <v>83</v>
      </c>
      <c r="T51" s="244"/>
      <c r="U51" s="20" t="s">
        <v>62</v>
      </c>
      <c r="V51" s="129"/>
      <c r="W51" s="22"/>
      <c r="X51" s="59"/>
      <c r="Y51" s="59"/>
      <c r="Z51" s="113" t="s">
        <v>205</v>
      </c>
      <c r="AA51" s="108"/>
      <c r="AB51" s="108"/>
      <c r="AC51" s="108"/>
      <c r="AD51" s="108"/>
      <c r="AE51" s="108"/>
      <c r="AF51" s="26" t="s">
        <v>1522</v>
      </c>
      <c r="AG51" s="228">
        <v>0.7</v>
      </c>
      <c r="AH51" s="229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26"/>
      <c r="AT51" s="39"/>
      <c r="AU51" s="40"/>
      <c r="AV51" s="110"/>
      <c r="AW51" s="100"/>
      <c r="AX51" s="100"/>
      <c r="AY51" s="101"/>
      <c r="AZ51" s="178">
        <f>ROUND(ROUND(G51*AG51,0)+(ROUND(ROUND(S51*AG51,0)*(1+$AX$28),0)),0)</f>
        <v>601</v>
      </c>
      <c r="BA51" s="41"/>
      <c r="BB51" s="185">
        <f>$G$51+S51</f>
        <v>837</v>
      </c>
    </row>
    <row r="52" spans="1:56" ht="17.100000000000001" customHeight="1" x14ac:dyDescent="0.15">
      <c r="A52" s="1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</row>
    <row r="53" spans="1:56" ht="17.100000000000001" customHeight="1" x14ac:dyDescent="0.15">
      <c r="A53" s="1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</row>
    <row r="54" spans="1:56" ht="17.100000000000001" customHeight="1" x14ac:dyDescent="0.15">
      <c r="A54" s="1"/>
      <c r="B54" s="1" t="s">
        <v>913</v>
      </c>
      <c r="BD54" s="147"/>
    </row>
    <row r="55" spans="1:56" s="147" customFormat="1" ht="17.100000000000001" customHeight="1" x14ac:dyDescent="0.15">
      <c r="A55" s="2" t="s">
        <v>1524</v>
      </c>
      <c r="B55" s="143"/>
      <c r="C55" s="11" t="s">
        <v>55</v>
      </c>
      <c r="D55" s="144"/>
      <c r="E55" s="140"/>
      <c r="F55" s="140"/>
      <c r="G55" s="140"/>
      <c r="H55" s="140"/>
      <c r="I55" s="140"/>
      <c r="J55" s="140"/>
      <c r="K55" s="16"/>
      <c r="L55" s="16"/>
      <c r="M55" s="16"/>
      <c r="N55" s="16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249" t="s">
        <v>1525</v>
      </c>
      <c r="AA55" s="249"/>
      <c r="AB55" s="249"/>
      <c r="AC55" s="249"/>
      <c r="AD55" s="12"/>
      <c r="AE55" s="145"/>
      <c r="AF55" s="140"/>
      <c r="AG55" s="145"/>
      <c r="AH55" s="145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3" t="s">
        <v>56</v>
      </c>
      <c r="BA55" s="3" t="s">
        <v>57</v>
      </c>
      <c r="BB55" s="116"/>
    </row>
    <row r="56" spans="1:56" s="147" customFormat="1" ht="17.100000000000001" customHeight="1" x14ac:dyDescent="0.15">
      <c r="A56" s="4" t="s">
        <v>58</v>
      </c>
      <c r="B56" s="5" t="s">
        <v>59</v>
      </c>
      <c r="C56" s="21"/>
      <c r="D56" s="156"/>
      <c r="E56" s="157"/>
      <c r="F56" s="250" t="s">
        <v>1552</v>
      </c>
      <c r="G56" s="250"/>
      <c r="H56" s="157"/>
      <c r="I56" s="158"/>
      <c r="J56" s="157"/>
      <c r="K56" s="70"/>
      <c r="L56" s="250" t="s">
        <v>1553</v>
      </c>
      <c r="M56" s="250"/>
      <c r="N56" s="70"/>
      <c r="O56" s="158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20"/>
      <c r="AA56" s="117"/>
      <c r="AB56" s="117"/>
      <c r="AC56" s="117"/>
      <c r="AD56" s="117"/>
      <c r="AE56" s="148"/>
      <c r="AF56" s="117"/>
      <c r="AG56" s="148"/>
      <c r="AH56" s="148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6" t="s">
        <v>60</v>
      </c>
      <c r="BA56" s="6" t="s">
        <v>61</v>
      </c>
      <c r="BB56" s="116"/>
    </row>
    <row r="57" spans="1:56" s="147" customFormat="1" ht="17.100000000000001" customHeight="1" x14ac:dyDescent="0.15">
      <c r="A57" s="7">
        <v>16</v>
      </c>
      <c r="B57" s="8">
        <v>3483</v>
      </c>
      <c r="C57" s="9" t="s">
        <v>174</v>
      </c>
      <c r="D57" s="215" t="s">
        <v>195</v>
      </c>
      <c r="E57" s="241"/>
      <c r="F57" s="241"/>
      <c r="G57" s="241"/>
      <c r="H57" s="241"/>
      <c r="I57" s="251"/>
      <c r="J57" s="224" t="s">
        <v>523</v>
      </c>
      <c r="K57" s="225"/>
      <c r="L57" s="225"/>
      <c r="M57" s="225"/>
      <c r="N57" s="225"/>
      <c r="O57" s="225"/>
      <c r="P57" s="245" t="s">
        <v>196</v>
      </c>
      <c r="Q57" s="241"/>
      <c r="R57" s="241"/>
      <c r="S57" s="241"/>
      <c r="T57" s="241"/>
      <c r="U57" s="251"/>
      <c r="V57" s="16"/>
      <c r="W57" s="16"/>
      <c r="X57" s="16"/>
      <c r="Y57" s="16"/>
      <c r="Z57" s="28"/>
      <c r="AA57" s="28"/>
      <c r="AB57" s="16"/>
      <c r="AC57" s="44"/>
      <c r="AD57" s="45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26"/>
      <c r="AP57" s="39"/>
      <c r="AQ57" s="40"/>
      <c r="AR57" s="258" t="s">
        <v>54</v>
      </c>
      <c r="AS57" s="259"/>
      <c r="AT57" s="259"/>
      <c r="AU57" s="260"/>
      <c r="AV57" s="255" t="s">
        <v>944</v>
      </c>
      <c r="AW57" s="256"/>
      <c r="AX57" s="256"/>
      <c r="AY57" s="257"/>
      <c r="AZ57" s="177">
        <f>ROUND(ROUND(E59*(1+AT59),0)+(ROUND(K59*(1+AX59),0))+(ROUND(R59,0)),0)</f>
        <v>1090</v>
      </c>
      <c r="BA57" s="49" t="s">
        <v>1482</v>
      </c>
    </row>
    <row r="58" spans="1:56" s="147" customFormat="1" ht="17.100000000000001" customHeight="1" x14ac:dyDescent="0.15">
      <c r="A58" s="7">
        <v>16</v>
      </c>
      <c r="B58" s="8">
        <v>3484</v>
      </c>
      <c r="C58" s="9" t="s">
        <v>175</v>
      </c>
      <c r="D58" s="242"/>
      <c r="E58" s="243"/>
      <c r="F58" s="243"/>
      <c r="G58" s="243"/>
      <c r="H58" s="243"/>
      <c r="I58" s="252"/>
      <c r="J58" s="226"/>
      <c r="K58" s="227"/>
      <c r="L58" s="227"/>
      <c r="M58" s="227"/>
      <c r="N58" s="227"/>
      <c r="O58" s="227"/>
      <c r="P58" s="242"/>
      <c r="Q58" s="243"/>
      <c r="R58" s="243"/>
      <c r="S58" s="243"/>
      <c r="T58" s="243"/>
      <c r="U58" s="252"/>
      <c r="V58" s="19"/>
      <c r="W58" s="20"/>
      <c r="X58" s="20"/>
      <c r="Y58" s="20"/>
      <c r="Z58" s="31"/>
      <c r="AA58" s="31"/>
      <c r="AB58" s="117"/>
      <c r="AC58" s="117"/>
      <c r="AD58" s="122"/>
      <c r="AE58" s="43" t="s">
        <v>1545</v>
      </c>
      <c r="AF58" s="20"/>
      <c r="AG58" s="20"/>
      <c r="AH58" s="20"/>
      <c r="AI58" s="20"/>
      <c r="AJ58" s="20"/>
      <c r="AK58" s="20"/>
      <c r="AL58" s="20"/>
      <c r="AM58" s="20"/>
      <c r="AN58" s="20"/>
      <c r="AO58" s="22" t="s">
        <v>1484</v>
      </c>
      <c r="AP58" s="222">
        <v>1</v>
      </c>
      <c r="AQ58" s="223"/>
      <c r="AR58" s="261"/>
      <c r="AS58" s="262"/>
      <c r="AT58" s="262"/>
      <c r="AU58" s="263"/>
      <c r="AV58" s="246"/>
      <c r="AW58" s="247"/>
      <c r="AX58" s="247"/>
      <c r="AY58" s="248"/>
      <c r="AZ58" s="178">
        <f>ROUND(ROUND(E59*AP58,0)*(1+AT59),0)+(ROUND(ROUND(K59*AP58,0)*(1+AX59),0))+(ROUND(R59*AP58,0))</f>
        <v>1090</v>
      </c>
      <c r="BA58" s="29"/>
    </row>
    <row r="59" spans="1:56" s="147" customFormat="1" ht="17.100000000000001" customHeight="1" x14ac:dyDescent="0.15">
      <c r="A59" s="7">
        <v>16</v>
      </c>
      <c r="B59" s="8">
        <v>3485</v>
      </c>
      <c r="C59" s="198" t="s">
        <v>272</v>
      </c>
      <c r="D59" s="57"/>
      <c r="E59" s="244">
        <v>256</v>
      </c>
      <c r="F59" s="244"/>
      <c r="G59" s="20" t="s">
        <v>62</v>
      </c>
      <c r="H59" s="129"/>
      <c r="I59" s="133"/>
      <c r="J59" s="22"/>
      <c r="K59" s="244">
        <v>498</v>
      </c>
      <c r="L59" s="244"/>
      <c r="M59" s="20" t="s">
        <v>62</v>
      </c>
      <c r="N59" s="129"/>
      <c r="O59" s="129"/>
      <c r="P59" s="138"/>
      <c r="Q59" s="129"/>
      <c r="R59" s="244">
        <v>83</v>
      </c>
      <c r="S59" s="244"/>
      <c r="T59" s="20" t="s">
        <v>62</v>
      </c>
      <c r="U59" s="129"/>
      <c r="V59" s="113" t="s">
        <v>205</v>
      </c>
      <c r="W59" s="108"/>
      <c r="X59" s="108"/>
      <c r="Y59" s="108"/>
      <c r="Z59" s="108"/>
      <c r="AA59" s="108"/>
      <c r="AB59" s="26" t="s">
        <v>1484</v>
      </c>
      <c r="AC59" s="228">
        <v>0.7</v>
      </c>
      <c r="AD59" s="229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26"/>
      <c r="AP59" s="39"/>
      <c r="AQ59" s="40"/>
      <c r="AR59" s="119" t="s">
        <v>1546</v>
      </c>
      <c r="AS59" s="22" t="s">
        <v>1484</v>
      </c>
      <c r="AT59" s="253">
        <v>0.5</v>
      </c>
      <c r="AU59" s="254"/>
      <c r="AV59" s="110" t="s">
        <v>1547</v>
      </c>
      <c r="AW59" s="22" t="s">
        <v>1484</v>
      </c>
      <c r="AX59" s="253">
        <v>0.25</v>
      </c>
      <c r="AY59" s="254"/>
      <c r="AZ59" s="178">
        <f>ROUND(ROUND(E59*AC59,0)*(1+AT59),0)+(ROUND(ROUND(K59*AC59,0)*(1+AX59),0))+(ROUND(R59*AC59,0))</f>
        <v>763</v>
      </c>
      <c r="BA59" s="41"/>
      <c r="BB59" s="185">
        <f>E59+K59+R59</f>
        <v>837</v>
      </c>
    </row>
    <row r="60" spans="1:56" ht="17.100000000000001" customHeight="1" x14ac:dyDescent="0.15">
      <c r="A60" s="1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BB60" s="186"/>
    </row>
    <row r="61" spans="1:56" s="147" customFormat="1" ht="17.100000000000001" customHeight="1" x14ac:dyDescent="0.15">
      <c r="A61" s="25"/>
      <c r="B61" s="25"/>
      <c r="C61" s="14"/>
      <c r="D61" s="14"/>
      <c r="E61" s="14"/>
      <c r="F61" s="14"/>
      <c r="G61" s="14"/>
      <c r="H61" s="14"/>
      <c r="L61" s="14"/>
      <c r="M61" s="14"/>
      <c r="N61" s="14"/>
      <c r="O61" s="116"/>
      <c r="P61" s="116"/>
      <c r="T61" s="116"/>
      <c r="U61" s="116"/>
      <c r="V61" s="116"/>
      <c r="W61" s="116"/>
      <c r="X61" s="116"/>
      <c r="Y61" s="116"/>
      <c r="Z61" s="14"/>
      <c r="AA61" s="14"/>
      <c r="AB61" s="14"/>
      <c r="AC61" s="14"/>
      <c r="AD61" s="14"/>
      <c r="AE61" s="24"/>
      <c r="AF61" s="14"/>
      <c r="AG61" s="27"/>
      <c r="AH61" s="30"/>
      <c r="AI61" s="14"/>
      <c r="AJ61" s="14"/>
      <c r="AK61" s="14"/>
      <c r="AL61" s="27"/>
      <c r="AM61" s="30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4"/>
      <c r="BA61" s="116"/>
    </row>
    <row r="62" spans="1:56" s="147" customFormat="1" ht="17.100000000000001" customHeight="1" x14ac:dyDescent="0.15">
      <c r="A62" s="25"/>
      <c r="B62" s="25"/>
      <c r="C62" s="14"/>
      <c r="D62" s="14"/>
      <c r="E62" s="14"/>
      <c r="F62" s="14"/>
      <c r="G62" s="14"/>
      <c r="H62" s="14"/>
      <c r="I62" s="116"/>
      <c r="J62" s="116"/>
      <c r="K62" s="24"/>
      <c r="L62" s="14"/>
      <c r="M62" s="14"/>
      <c r="N62" s="14"/>
      <c r="O62" s="116"/>
      <c r="P62" s="116"/>
      <c r="Q62" s="27"/>
      <c r="R62" s="27"/>
      <c r="S62" s="24"/>
      <c r="T62" s="116"/>
      <c r="U62" s="116"/>
      <c r="V62" s="116"/>
      <c r="W62" s="116"/>
      <c r="X62" s="116"/>
      <c r="Y62" s="116"/>
      <c r="Z62" s="14"/>
      <c r="AA62" s="14"/>
      <c r="AB62" s="14"/>
      <c r="AC62" s="14"/>
      <c r="AD62" s="14"/>
      <c r="AE62" s="24"/>
      <c r="AF62" s="14"/>
      <c r="AG62" s="24"/>
      <c r="AH62" s="30"/>
      <c r="AI62" s="14"/>
      <c r="AJ62" s="14"/>
      <c r="AK62" s="14"/>
      <c r="AL62" s="27"/>
      <c r="AM62" s="30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4"/>
      <c r="BA62" s="116"/>
    </row>
    <row r="63" spans="1:56" s="147" customFormat="1" ht="17.100000000000001" customHeight="1" x14ac:dyDescent="0.15">
      <c r="A63" s="25"/>
      <c r="B63" s="25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4"/>
      <c r="AA63" s="14"/>
      <c r="AB63" s="14"/>
      <c r="AC63" s="14"/>
      <c r="AD63" s="14"/>
      <c r="AE63" s="24"/>
      <c r="AF63" s="14"/>
      <c r="AG63" s="24"/>
      <c r="AH63" s="30"/>
      <c r="AI63" s="14"/>
      <c r="AJ63" s="14"/>
      <c r="AK63" s="14"/>
      <c r="AL63" s="13"/>
      <c r="AM63" s="13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34"/>
      <c r="BA63" s="116"/>
    </row>
    <row r="64" spans="1:56" s="147" customFormat="1" ht="17.100000000000001" customHeight="1" x14ac:dyDescent="0.15">
      <c r="A64" s="25"/>
      <c r="B64" s="25"/>
      <c r="C64" s="14"/>
      <c r="D64" s="14"/>
      <c r="E64" s="14"/>
      <c r="F64" s="14"/>
      <c r="G64" s="14"/>
      <c r="H64" s="14"/>
      <c r="I64" s="14"/>
      <c r="J64" s="14"/>
      <c r="K64" s="14"/>
      <c r="S64" s="116"/>
      <c r="T64" s="116"/>
      <c r="U64" s="116"/>
      <c r="V64" s="116"/>
      <c r="W64" s="116"/>
      <c r="X64" s="116"/>
      <c r="Y64" s="116"/>
      <c r="Z64" s="14"/>
      <c r="AA64" s="14"/>
      <c r="AB64" s="14"/>
      <c r="AC64" s="14"/>
      <c r="AD64" s="35"/>
      <c r="AE64" s="150"/>
      <c r="AF64" s="116"/>
      <c r="AG64" s="150"/>
      <c r="AH64" s="30"/>
      <c r="AI64" s="14"/>
      <c r="AJ64" s="14"/>
      <c r="AK64" s="14"/>
      <c r="AL64" s="27"/>
      <c r="AM64" s="30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4"/>
      <c r="BA64" s="116"/>
    </row>
    <row r="65" spans="1:53" s="147" customFormat="1" ht="17.100000000000001" customHeight="1" x14ac:dyDescent="0.15">
      <c r="A65" s="25"/>
      <c r="B65" s="25"/>
      <c r="C65" s="14"/>
      <c r="D65" s="14"/>
      <c r="E65" s="14"/>
      <c r="F65" s="14"/>
      <c r="G65" s="14"/>
      <c r="H65" s="14"/>
      <c r="I65" s="14"/>
      <c r="J65" s="14"/>
      <c r="K65" s="14"/>
      <c r="S65" s="116"/>
      <c r="T65" s="116"/>
      <c r="U65" s="116"/>
      <c r="V65" s="116"/>
      <c r="W65" s="116"/>
      <c r="X65" s="116"/>
      <c r="Y65" s="116"/>
      <c r="Z65" s="14"/>
      <c r="AA65" s="14"/>
      <c r="AB65" s="14"/>
      <c r="AC65" s="14"/>
      <c r="AD65" s="24"/>
      <c r="AE65" s="27"/>
      <c r="AF65" s="14"/>
      <c r="AG65" s="24"/>
      <c r="AH65" s="30"/>
      <c r="AI65" s="14"/>
      <c r="AJ65" s="14"/>
      <c r="AK65" s="14"/>
      <c r="AL65" s="27"/>
      <c r="AM65" s="30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4"/>
      <c r="BA65" s="116"/>
    </row>
    <row r="66" spans="1:53" s="147" customFormat="1" ht="17.100000000000001" customHeight="1" x14ac:dyDescent="0.15">
      <c r="A66" s="25"/>
      <c r="B66" s="25"/>
      <c r="C66" s="14"/>
      <c r="D66" s="14"/>
      <c r="E66" s="14"/>
      <c r="F66" s="14"/>
      <c r="G66" s="14"/>
      <c r="H66" s="14"/>
      <c r="I66" s="14"/>
      <c r="J66" s="14"/>
      <c r="K66" s="14"/>
      <c r="S66" s="116"/>
      <c r="T66" s="116"/>
      <c r="U66" s="116"/>
      <c r="V66" s="116"/>
      <c r="W66" s="116"/>
      <c r="X66" s="116"/>
      <c r="Y66" s="116"/>
      <c r="Z66" s="14"/>
      <c r="AA66" s="14"/>
      <c r="AB66" s="14"/>
      <c r="AC66" s="14"/>
      <c r="AD66" s="14"/>
      <c r="AE66" s="24"/>
      <c r="AF66" s="14"/>
      <c r="AG66" s="24"/>
      <c r="AH66" s="30"/>
      <c r="AI66" s="14"/>
      <c r="AJ66" s="14"/>
      <c r="AK66" s="14"/>
      <c r="AL66" s="13"/>
      <c r="AM66" s="13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34"/>
      <c r="BA66" s="116"/>
    </row>
    <row r="67" spans="1:53" s="147" customFormat="1" ht="17.100000000000001" customHeight="1" x14ac:dyDescent="0.15">
      <c r="A67" s="25"/>
      <c r="B67" s="25"/>
      <c r="C67" s="14"/>
      <c r="D67" s="14"/>
      <c r="E67" s="14"/>
      <c r="F67" s="14"/>
      <c r="G67" s="14"/>
      <c r="H67" s="14"/>
      <c r="I67" s="14"/>
      <c r="J67" s="14"/>
      <c r="K67" s="14"/>
      <c r="S67" s="116"/>
      <c r="T67" s="116"/>
      <c r="U67" s="116"/>
      <c r="V67" s="116"/>
      <c r="W67" s="116"/>
      <c r="X67" s="116"/>
      <c r="Y67" s="116"/>
      <c r="Z67" s="14"/>
      <c r="AA67" s="14"/>
      <c r="AB67" s="14"/>
      <c r="AC67" s="14"/>
      <c r="AD67" s="14"/>
      <c r="AE67" s="24"/>
      <c r="AF67" s="14"/>
      <c r="AG67" s="27"/>
      <c r="AH67" s="30"/>
      <c r="AI67" s="14"/>
      <c r="AJ67" s="14"/>
      <c r="AK67" s="14"/>
      <c r="AL67" s="27"/>
      <c r="AM67" s="30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4"/>
      <c r="BA67" s="116"/>
    </row>
    <row r="68" spans="1:53" ht="17.100000000000001" customHeight="1" x14ac:dyDescent="0.15"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</row>
    <row r="69" spans="1:53" ht="17.100000000000001" customHeight="1" x14ac:dyDescent="0.15"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</row>
    <row r="70" spans="1:53" ht="17.100000000000001" customHeight="1" x14ac:dyDescent="0.15"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</row>
    <row r="71" spans="1:53" ht="17.100000000000001" customHeight="1" x14ac:dyDescent="0.15"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 spans="1:53" ht="17.100000000000001" customHeight="1" x14ac:dyDescent="0.15"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1:53" ht="17.100000000000001" customHeight="1" x14ac:dyDescent="0.15"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1:53" ht="17.100000000000001" customHeight="1" x14ac:dyDescent="0.15"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spans="1:53" ht="17.100000000000001" customHeight="1" x14ac:dyDescent="0.15"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</row>
  </sheetData>
  <mergeCells count="88">
    <mergeCell ref="G45:H45"/>
    <mergeCell ref="G24:H24"/>
    <mergeCell ref="O10:X11"/>
    <mergeCell ref="O13:X14"/>
    <mergeCell ref="O16:X17"/>
    <mergeCell ref="O19:X20"/>
    <mergeCell ref="O43:X44"/>
    <mergeCell ref="D7:M8"/>
    <mergeCell ref="D22:M23"/>
    <mergeCell ref="O7:X8"/>
    <mergeCell ref="O22:X23"/>
    <mergeCell ref="S30:T30"/>
    <mergeCell ref="G9:H9"/>
    <mergeCell ref="S9:T9"/>
    <mergeCell ref="S12:T12"/>
    <mergeCell ref="S15:T15"/>
    <mergeCell ref="AG15:AH15"/>
    <mergeCell ref="AG18:AH18"/>
    <mergeCell ref="AG21:AH21"/>
    <mergeCell ref="Z55:AC55"/>
    <mergeCell ref="S42:T42"/>
    <mergeCell ref="O49:X50"/>
    <mergeCell ref="S18:T18"/>
    <mergeCell ref="S45:T45"/>
    <mergeCell ref="S36:T36"/>
    <mergeCell ref="O37:X38"/>
    <mergeCell ref="O40:X41"/>
    <mergeCell ref="S39:T39"/>
    <mergeCell ref="S24:T24"/>
    <mergeCell ref="O46:X47"/>
    <mergeCell ref="O34:X35"/>
    <mergeCell ref="AG45:AH45"/>
    <mergeCell ref="Z5:AC5"/>
    <mergeCell ref="AT8:AU8"/>
    <mergeCell ref="AT14:AU14"/>
    <mergeCell ref="AT11:AU11"/>
    <mergeCell ref="AG9:AH9"/>
    <mergeCell ref="AG12:AH12"/>
    <mergeCell ref="AX59:AY59"/>
    <mergeCell ref="AV57:AY58"/>
    <mergeCell ref="AT50:AU50"/>
    <mergeCell ref="AT38:AU38"/>
    <mergeCell ref="AT44:AU44"/>
    <mergeCell ref="AT41:AU41"/>
    <mergeCell ref="AT47:AU47"/>
    <mergeCell ref="AR57:AU58"/>
    <mergeCell ref="AP58:AQ58"/>
    <mergeCell ref="AC59:AD59"/>
    <mergeCell ref="AG48:AH48"/>
    <mergeCell ref="AT59:AU59"/>
    <mergeCell ref="AG51:AH51"/>
    <mergeCell ref="AG39:AH39"/>
    <mergeCell ref="AG42:AH42"/>
    <mergeCell ref="AT35:AU35"/>
    <mergeCell ref="AG24:AH24"/>
    <mergeCell ref="AG30:AH30"/>
    <mergeCell ref="AG27:AH27"/>
    <mergeCell ref="AG33:AH33"/>
    <mergeCell ref="AG36:AH36"/>
    <mergeCell ref="AT32:AU32"/>
    <mergeCell ref="AV27:AY27"/>
    <mergeCell ref="AX28:AY28"/>
    <mergeCell ref="AT29:AU29"/>
    <mergeCell ref="AT26:AU26"/>
    <mergeCell ref="AT17:AU17"/>
    <mergeCell ref="AT23:AU23"/>
    <mergeCell ref="AT20:AU20"/>
    <mergeCell ref="R59:S59"/>
    <mergeCell ref="D57:I58"/>
    <mergeCell ref="P57:U58"/>
    <mergeCell ref="S33:T33"/>
    <mergeCell ref="S21:T21"/>
    <mergeCell ref="E59:F59"/>
    <mergeCell ref="K59:L59"/>
    <mergeCell ref="D34:M35"/>
    <mergeCell ref="O31:X32"/>
    <mergeCell ref="O28:X29"/>
    <mergeCell ref="J57:O58"/>
    <mergeCell ref="D49:M50"/>
    <mergeCell ref="D43:M44"/>
    <mergeCell ref="G36:H36"/>
    <mergeCell ref="S27:T27"/>
    <mergeCell ref="O25:X26"/>
    <mergeCell ref="G51:H51"/>
    <mergeCell ref="S51:T51"/>
    <mergeCell ref="F56:G56"/>
    <mergeCell ref="L56:M56"/>
    <mergeCell ref="S48:T48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orientation="portrait" r:id="rId1"/>
  <headerFooter alignWithMargins="0">
    <oddHeader>&amp;L&amp;12新潟市地域生活支援事業&amp;R&amp;16R６．４．１～版</oddHeader>
  </headerFooter>
  <rowBreaks count="1" manualBreakCount="1">
    <brk id="60" max="4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F68"/>
  <sheetViews>
    <sheetView view="pageBreakPreview" zoomScale="85" zoomScaleNormal="100" zoomScaleSheetLayoutView="85" workbookViewId="0">
      <selection activeCell="AV2" sqref="AV2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5.625" style="10" customWidth="1"/>
    <col min="4" max="6" width="2.375" style="141" customWidth="1"/>
    <col min="7" max="7" width="2.5" style="141" customWidth="1"/>
    <col min="8" max="10" width="2.375" style="141" customWidth="1"/>
    <col min="11" max="14" width="2.375" style="10" customWidth="1"/>
    <col min="15" max="25" width="2.375" style="141" customWidth="1"/>
    <col min="26" max="26" width="2.375" style="10" customWidth="1"/>
    <col min="27" max="30" width="2.375" style="141" customWidth="1"/>
    <col min="31" max="31" width="2.375" style="142" customWidth="1"/>
    <col min="32" max="32" width="2.375" style="141" customWidth="1"/>
    <col min="33" max="34" width="2.375" style="142" customWidth="1"/>
    <col min="35" max="55" width="2.375" style="141" customWidth="1"/>
    <col min="56" max="57" width="8.625" style="141" customWidth="1"/>
    <col min="58" max="58" width="4.5" style="141" bestFit="1" customWidth="1"/>
    <col min="59" max="16384" width="9" style="141"/>
  </cols>
  <sheetData>
    <row r="1" spans="1:58" ht="17.100000000000001" customHeight="1" x14ac:dyDescent="0.15">
      <c r="A1" s="1"/>
    </row>
    <row r="2" spans="1:58" ht="17.100000000000001" customHeight="1" x14ac:dyDescent="0.15">
      <c r="A2" s="1"/>
    </row>
    <row r="3" spans="1:58" ht="17.100000000000001" customHeight="1" x14ac:dyDescent="0.15">
      <c r="A3" s="1"/>
    </row>
    <row r="4" spans="1:58" ht="17.100000000000001" customHeight="1" x14ac:dyDescent="0.15">
      <c r="A4" s="1"/>
      <c r="B4" s="1" t="s">
        <v>914</v>
      </c>
    </row>
    <row r="5" spans="1:58" s="147" customFormat="1" ht="17.100000000000001" customHeight="1" x14ac:dyDescent="0.15">
      <c r="A5" s="2" t="s">
        <v>63</v>
      </c>
      <c r="B5" s="143"/>
      <c r="C5" s="11" t="s">
        <v>55</v>
      </c>
      <c r="D5" s="144"/>
      <c r="E5" s="140"/>
      <c r="F5" s="140"/>
      <c r="G5" s="140"/>
      <c r="H5" s="140"/>
      <c r="I5" s="140"/>
      <c r="J5" s="140"/>
      <c r="K5" s="16"/>
      <c r="L5" s="16"/>
      <c r="M5" s="16"/>
      <c r="N5" s="16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6"/>
      <c r="AA5" s="140"/>
      <c r="AB5" s="249" t="s">
        <v>64</v>
      </c>
      <c r="AC5" s="249"/>
      <c r="AD5" s="249"/>
      <c r="AE5" s="249"/>
      <c r="AF5" s="140"/>
      <c r="AG5" s="145"/>
      <c r="AH5" s="145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3" t="s">
        <v>56</v>
      </c>
      <c r="BE5" s="3" t="s">
        <v>57</v>
      </c>
      <c r="BF5" s="116"/>
    </row>
    <row r="6" spans="1:58" s="147" customFormat="1" ht="17.100000000000001" customHeight="1" x14ac:dyDescent="0.15">
      <c r="A6" s="4" t="s">
        <v>58</v>
      </c>
      <c r="B6" s="5" t="s">
        <v>59</v>
      </c>
      <c r="C6" s="21"/>
      <c r="D6" s="156"/>
      <c r="E6" s="157"/>
      <c r="F6" s="157"/>
      <c r="G6" s="157"/>
      <c r="H6" s="157"/>
      <c r="I6" s="69" t="s">
        <v>478</v>
      </c>
      <c r="J6" s="157"/>
      <c r="K6" s="70"/>
      <c r="L6" s="70"/>
      <c r="M6" s="70"/>
      <c r="N6" s="71"/>
      <c r="O6" s="157"/>
      <c r="P6" s="157"/>
      <c r="Q6" s="157"/>
      <c r="R6" s="157"/>
      <c r="S6" s="157"/>
      <c r="T6" s="69" t="s">
        <v>479</v>
      </c>
      <c r="U6" s="157"/>
      <c r="V6" s="157"/>
      <c r="W6" s="157"/>
      <c r="X6" s="157"/>
      <c r="Y6" s="158"/>
      <c r="Z6" s="20"/>
      <c r="AA6" s="117"/>
      <c r="AB6" s="117"/>
      <c r="AC6" s="117"/>
      <c r="AD6" s="117"/>
      <c r="AE6" s="148"/>
      <c r="AF6" s="117"/>
      <c r="AG6" s="148"/>
      <c r="AH6" s="148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6" t="s">
        <v>60</v>
      </c>
      <c r="BE6" s="6" t="s">
        <v>61</v>
      </c>
      <c r="BF6" s="116"/>
    </row>
    <row r="7" spans="1:58" s="147" customFormat="1" ht="17.100000000000001" customHeight="1" x14ac:dyDescent="0.15">
      <c r="A7" s="7">
        <v>16</v>
      </c>
      <c r="B7" s="8">
        <v>3487</v>
      </c>
      <c r="C7" s="9" t="s">
        <v>176</v>
      </c>
      <c r="D7" s="264" t="s">
        <v>522</v>
      </c>
      <c r="E7" s="241"/>
      <c r="F7" s="241"/>
      <c r="G7" s="241"/>
      <c r="H7" s="241"/>
      <c r="I7" s="241"/>
      <c r="J7" s="241"/>
      <c r="K7" s="241"/>
      <c r="L7" s="241"/>
      <c r="M7" s="241"/>
      <c r="N7" s="15"/>
      <c r="O7" s="245" t="s">
        <v>197</v>
      </c>
      <c r="P7" s="241"/>
      <c r="Q7" s="241"/>
      <c r="R7" s="241"/>
      <c r="S7" s="241"/>
      <c r="T7" s="241"/>
      <c r="U7" s="241"/>
      <c r="V7" s="241"/>
      <c r="W7" s="241"/>
      <c r="X7" s="241"/>
      <c r="Y7" s="52"/>
      <c r="Z7" s="16"/>
      <c r="AA7" s="16"/>
      <c r="AB7" s="16"/>
      <c r="AC7" s="16"/>
      <c r="AD7" s="28"/>
      <c r="AE7" s="28"/>
      <c r="AF7" s="16"/>
      <c r="AG7" s="44"/>
      <c r="AH7" s="45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26"/>
      <c r="AT7" s="39"/>
      <c r="AU7" s="40"/>
      <c r="AV7" s="72"/>
      <c r="AW7" s="73"/>
      <c r="AX7" s="73"/>
      <c r="AY7" s="74"/>
      <c r="AZ7" s="72"/>
      <c r="BA7" s="73"/>
      <c r="BB7" s="73"/>
      <c r="BC7" s="74"/>
      <c r="BD7" s="177">
        <f>ROUND(G9*(1+AX31),0)+(ROUND(S9*(1+BB31),0))</f>
        <v>542</v>
      </c>
      <c r="BE7" s="49" t="s">
        <v>1482</v>
      </c>
    </row>
    <row r="8" spans="1:58" s="147" customFormat="1" ht="17.100000000000001" customHeight="1" x14ac:dyDescent="0.15">
      <c r="A8" s="7">
        <v>16</v>
      </c>
      <c r="B8" s="8">
        <v>3488</v>
      </c>
      <c r="C8" s="9" t="s">
        <v>177</v>
      </c>
      <c r="D8" s="242"/>
      <c r="E8" s="243"/>
      <c r="F8" s="243"/>
      <c r="G8" s="243"/>
      <c r="H8" s="243"/>
      <c r="I8" s="243"/>
      <c r="J8" s="243"/>
      <c r="K8" s="243"/>
      <c r="L8" s="243"/>
      <c r="M8" s="243"/>
      <c r="N8" s="125"/>
      <c r="O8" s="242"/>
      <c r="P8" s="243"/>
      <c r="Q8" s="243"/>
      <c r="R8" s="243"/>
      <c r="S8" s="243"/>
      <c r="T8" s="243"/>
      <c r="U8" s="243"/>
      <c r="V8" s="243"/>
      <c r="W8" s="243"/>
      <c r="X8" s="243"/>
      <c r="Y8" s="48"/>
      <c r="Z8" s="19"/>
      <c r="AA8" s="20"/>
      <c r="AB8" s="20"/>
      <c r="AC8" s="20"/>
      <c r="AD8" s="31"/>
      <c r="AE8" s="31"/>
      <c r="AF8" s="117"/>
      <c r="AG8" s="117"/>
      <c r="AH8" s="122"/>
      <c r="AI8" s="43" t="s">
        <v>1545</v>
      </c>
      <c r="AJ8" s="20"/>
      <c r="AK8" s="20"/>
      <c r="AL8" s="20"/>
      <c r="AM8" s="20"/>
      <c r="AN8" s="20"/>
      <c r="AO8" s="20"/>
      <c r="AP8" s="20"/>
      <c r="AQ8" s="20"/>
      <c r="AR8" s="20"/>
      <c r="AS8" s="22" t="s">
        <v>1484</v>
      </c>
      <c r="AT8" s="222">
        <v>1</v>
      </c>
      <c r="AU8" s="223"/>
      <c r="AV8" s="75"/>
      <c r="AW8" s="76"/>
      <c r="AX8" s="76"/>
      <c r="AY8" s="77"/>
      <c r="AZ8" s="75"/>
      <c r="BA8" s="76"/>
      <c r="BB8" s="76"/>
      <c r="BC8" s="77"/>
      <c r="BD8" s="177">
        <f>ROUND(ROUND(G9*AT8,0)*(1+AX31),0)+(ROUND(ROUND(S9*AT8,0)*(1+BB31),0))</f>
        <v>542</v>
      </c>
      <c r="BE8" s="29"/>
    </row>
    <row r="9" spans="1:58" s="147" customFormat="1" ht="17.100000000000001" customHeight="1" x14ac:dyDescent="0.15">
      <c r="A9" s="7">
        <v>16</v>
      </c>
      <c r="B9" s="8">
        <v>3489</v>
      </c>
      <c r="C9" s="9" t="s">
        <v>273</v>
      </c>
      <c r="D9" s="55"/>
      <c r="E9" s="56"/>
      <c r="F9" s="127"/>
      <c r="G9" s="221">
        <f>'移動支援(伴う、合成日中)'!G9:H9</f>
        <v>256</v>
      </c>
      <c r="H9" s="221"/>
      <c r="I9" s="14" t="s">
        <v>62</v>
      </c>
      <c r="J9" s="14"/>
      <c r="K9" s="24"/>
      <c r="L9" s="27"/>
      <c r="M9" s="27"/>
      <c r="N9" s="125"/>
      <c r="O9" s="127"/>
      <c r="P9" s="127"/>
      <c r="Q9" s="127"/>
      <c r="R9" s="127"/>
      <c r="S9" s="240">
        <f>'移動支援(伴う、合成日中)'!S9:T9</f>
        <v>148</v>
      </c>
      <c r="T9" s="240"/>
      <c r="U9" s="14" t="s">
        <v>62</v>
      </c>
      <c r="V9" s="14"/>
      <c r="W9" s="24"/>
      <c r="X9" s="27"/>
      <c r="Y9" s="27"/>
      <c r="Z9" s="112" t="s">
        <v>205</v>
      </c>
      <c r="AA9" s="91"/>
      <c r="AB9" s="91"/>
      <c r="AC9" s="91"/>
      <c r="AD9" s="91"/>
      <c r="AE9" s="91"/>
      <c r="AF9" s="24" t="s">
        <v>1484</v>
      </c>
      <c r="AG9" s="219">
        <v>0.7</v>
      </c>
      <c r="AH9" s="220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26"/>
      <c r="AT9" s="39"/>
      <c r="AU9" s="40"/>
      <c r="AV9" s="75"/>
      <c r="AW9" s="76"/>
      <c r="AX9" s="76"/>
      <c r="AY9" s="77"/>
      <c r="AZ9" s="75"/>
      <c r="BA9" s="76"/>
      <c r="BB9" s="76"/>
      <c r="BC9" s="77"/>
      <c r="BD9" s="177">
        <f>ROUND(ROUND($G$9*AG9,0)*(1+$AX$31),0)+(ROUND(ROUND(S9*AG9,0)*(1+$BB$31),0))</f>
        <v>380</v>
      </c>
      <c r="BE9" s="29"/>
      <c r="BF9" s="185">
        <f>$G$9+S9</f>
        <v>404</v>
      </c>
    </row>
    <row r="10" spans="1:58" s="147" customFormat="1" ht="17.100000000000001" customHeight="1" x14ac:dyDescent="0.15">
      <c r="A10" s="7">
        <v>16</v>
      </c>
      <c r="B10" s="8">
        <v>3491</v>
      </c>
      <c r="C10" s="9" t="s">
        <v>178</v>
      </c>
      <c r="D10" s="55"/>
      <c r="E10" s="56"/>
      <c r="F10" s="56"/>
      <c r="G10" s="56"/>
      <c r="H10" s="126"/>
      <c r="I10" s="126"/>
      <c r="J10" s="126"/>
      <c r="K10" s="14"/>
      <c r="L10" s="14"/>
      <c r="M10" s="14"/>
      <c r="N10" s="18"/>
      <c r="O10" s="245" t="s">
        <v>198</v>
      </c>
      <c r="P10" s="241"/>
      <c r="Q10" s="241"/>
      <c r="R10" s="241"/>
      <c r="S10" s="241"/>
      <c r="T10" s="241"/>
      <c r="U10" s="241"/>
      <c r="V10" s="241"/>
      <c r="W10" s="241"/>
      <c r="X10" s="241"/>
      <c r="Y10" s="52"/>
      <c r="Z10" s="16"/>
      <c r="AA10" s="16"/>
      <c r="AB10" s="16"/>
      <c r="AC10" s="16"/>
      <c r="AD10" s="28"/>
      <c r="AE10" s="28"/>
      <c r="AF10" s="16"/>
      <c r="AG10" s="44"/>
      <c r="AH10" s="45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26"/>
      <c r="AT10" s="39"/>
      <c r="AU10" s="40"/>
      <c r="AV10" s="75"/>
      <c r="AW10" s="76"/>
      <c r="AX10" s="76"/>
      <c r="AY10" s="77"/>
      <c r="AZ10" s="75"/>
      <c r="BA10" s="76"/>
      <c r="BB10" s="76"/>
      <c r="BC10" s="77"/>
      <c r="BD10" s="177">
        <f>ROUND(G9*(1+AX31),0)+(ROUND(S12*(1+BB31),0))</f>
        <v>817</v>
      </c>
      <c r="BE10" s="29"/>
      <c r="BF10" s="185"/>
    </row>
    <row r="11" spans="1:58" s="147" customFormat="1" ht="17.100000000000001" customHeight="1" x14ac:dyDescent="0.15">
      <c r="A11" s="7">
        <v>16</v>
      </c>
      <c r="B11" s="8">
        <v>3492</v>
      </c>
      <c r="C11" s="9" t="s">
        <v>179</v>
      </c>
      <c r="D11" s="56"/>
      <c r="E11" s="56"/>
      <c r="F11" s="56"/>
      <c r="G11" s="56"/>
      <c r="H11" s="126"/>
      <c r="I11" s="126"/>
      <c r="J11" s="126"/>
      <c r="K11" s="14"/>
      <c r="L11" s="14"/>
      <c r="M11" s="14"/>
      <c r="N11" s="18"/>
      <c r="O11" s="242"/>
      <c r="P11" s="243"/>
      <c r="Q11" s="243"/>
      <c r="R11" s="243"/>
      <c r="S11" s="243"/>
      <c r="T11" s="243"/>
      <c r="U11" s="243"/>
      <c r="V11" s="243"/>
      <c r="W11" s="243"/>
      <c r="X11" s="243"/>
      <c r="Y11" s="48"/>
      <c r="Z11" s="19"/>
      <c r="AA11" s="20"/>
      <c r="AB11" s="20"/>
      <c r="AC11" s="20"/>
      <c r="AD11" s="31"/>
      <c r="AE11" s="31"/>
      <c r="AF11" s="117"/>
      <c r="AG11" s="117"/>
      <c r="AH11" s="122"/>
      <c r="AI11" s="43" t="s">
        <v>1545</v>
      </c>
      <c r="AJ11" s="20"/>
      <c r="AK11" s="20"/>
      <c r="AL11" s="20"/>
      <c r="AM11" s="20"/>
      <c r="AN11" s="20"/>
      <c r="AO11" s="20"/>
      <c r="AP11" s="20"/>
      <c r="AQ11" s="20"/>
      <c r="AR11" s="20"/>
      <c r="AS11" s="22" t="s">
        <v>1484</v>
      </c>
      <c r="AT11" s="222">
        <v>1</v>
      </c>
      <c r="AU11" s="223"/>
      <c r="AV11" s="75"/>
      <c r="AW11" s="76"/>
      <c r="AX11" s="76"/>
      <c r="AY11" s="77"/>
      <c r="AZ11" s="75"/>
      <c r="BA11" s="76"/>
      <c r="BB11" s="76"/>
      <c r="BC11" s="77"/>
      <c r="BD11" s="177">
        <f>ROUND(ROUND(G9*AT11,0)*(1+AX31),0)+(ROUND(ROUND(S12*AT11,0)*(1+BB31),0))</f>
        <v>817</v>
      </c>
      <c r="BE11" s="29"/>
      <c r="BF11" s="185"/>
    </row>
    <row r="12" spans="1:58" s="147" customFormat="1" ht="17.100000000000001" customHeight="1" x14ac:dyDescent="0.15">
      <c r="A12" s="7">
        <v>16</v>
      </c>
      <c r="B12" s="8">
        <v>3493</v>
      </c>
      <c r="C12" s="9" t="s">
        <v>274</v>
      </c>
      <c r="D12" s="56"/>
      <c r="E12" s="56"/>
      <c r="F12" s="56"/>
      <c r="G12" s="56"/>
      <c r="H12" s="126"/>
      <c r="I12" s="126"/>
      <c r="J12" s="126"/>
      <c r="K12" s="14"/>
      <c r="L12" s="14"/>
      <c r="M12" s="14"/>
      <c r="N12" s="18"/>
      <c r="O12" s="127"/>
      <c r="P12" s="127"/>
      <c r="Q12" s="127"/>
      <c r="R12" s="127"/>
      <c r="S12" s="240">
        <f>'移動支援(伴う、合成日中)'!S12:T12</f>
        <v>331</v>
      </c>
      <c r="T12" s="240"/>
      <c r="U12" s="14" t="s">
        <v>62</v>
      </c>
      <c r="V12" s="14"/>
      <c r="W12" s="24"/>
      <c r="X12" s="27"/>
      <c r="Y12" s="27"/>
      <c r="Z12" s="112" t="s">
        <v>205</v>
      </c>
      <c r="AA12" s="91"/>
      <c r="AB12" s="91"/>
      <c r="AC12" s="91"/>
      <c r="AD12" s="91"/>
      <c r="AE12" s="91"/>
      <c r="AF12" s="24" t="s">
        <v>1484</v>
      </c>
      <c r="AG12" s="219">
        <v>0.7</v>
      </c>
      <c r="AH12" s="220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26"/>
      <c r="AT12" s="39"/>
      <c r="AU12" s="40"/>
      <c r="AV12" s="75"/>
      <c r="AW12" s="76"/>
      <c r="AX12" s="76"/>
      <c r="AY12" s="77"/>
      <c r="AZ12" s="75"/>
      <c r="BA12" s="76"/>
      <c r="BB12" s="76"/>
      <c r="BC12" s="77"/>
      <c r="BD12" s="177">
        <f>ROUND(ROUND($G$9*AG12,0)*(1+$AX$31),0)+(ROUND(ROUND(S12*AG12,0)*(1+$BB$31),0))</f>
        <v>572</v>
      </c>
      <c r="BE12" s="29"/>
      <c r="BF12" s="185">
        <f t="shared" ref="BF12:BF21" si="0">$G$9+S12</f>
        <v>587</v>
      </c>
    </row>
    <row r="13" spans="1:58" s="147" customFormat="1" ht="17.100000000000001" customHeight="1" x14ac:dyDescent="0.15">
      <c r="A13" s="7">
        <v>16</v>
      </c>
      <c r="B13" s="8">
        <v>3495</v>
      </c>
      <c r="C13" s="9" t="s">
        <v>809</v>
      </c>
      <c r="D13" s="56"/>
      <c r="E13" s="56"/>
      <c r="F13" s="56"/>
      <c r="G13" s="56"/>
      <c r="H13" s="126"/>
      <c r="I13" s="126"/>
      <c r="J13" s="126"/>
      <c r="K13" s="14"/>
      <c r="L13" s="14"/>
      <c r="M13" s="14"/>
      <c r="N13" s="14"/>
      <c r="O13" s="245" t="s">
        <v>199</v>
      </c>
      <c r="P13" s="241"/>
      <c r="Q13" s="241"/>
      <c r="R13" s="241"/>
      <c r="S13" s="241"/>
      <c r="T13" s="241"/>
      <c r="U13" s="241"/>
      <c r="V13" s="241"/>
      <c r="W13" s="241"/>
      <c r="X13" s="241"/>
      <c r="Y13" s="52"/>
      <c r="Z13" s="16"/>
      <c r="AA13" s="16"/>
      <c r="AB13" s="16"/>
      <c r="AC13" s="16"/>
      <c r="AD13" s="28"/>
      <c r="AE13" s="28"/>
      <c r="AF13" s="16"/>
      <c r="AG13" s="44"/>
      <c r="AH13" s="45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26"/>
      <c r="AT13" s="39"/>
      <c r="AU13" s="40"/>
      <c r="AV13" s="75"/>
      <c r="AW13" s="76"/>
      <c r="AX13" s="76"/>
      <c r="AY13" s="77"/>
      <c r="AZ13" s="75"/>
      <c r="BA13" s="76"/>
      <c r="BB13" s="76"/>
      <c r="BC13" s="77"/>
      <c r="BD13" s="177">
        <f>ROUND(G9*(1+AX31),0)+(ROUND(S15*(1+BB31),0))</f>
        <v>940</v>
      </c>
      <c r="BE13" s="29"/>
      <c r="BF13" s="185"/>
    </row>
    <row r="14" spans="1:58" s="147" customFormat="1" ht="17.100000000000001" customHeight="1" x14ac:dyDescent="0.15">
      <c r="A14" s="7">
        <v>16</v>
      </c>
      <c r="B14" s="8">
        <v>3496</v>
      </c>
      <c r="C14" s="9" t="s">
        <v>810</v>
      </c>
      <c r="D14" s="56"/>
      <c r="E14" s="56"/>
      <c r="F14" s="56"/>
      <c r="G14" s="56"/>
      <c r="H14" s="126"/>
      <c r="I14" s="126"/>
      <c r="J14" s="126"/>
      <c r="K14" s="14"/>
      <c r="L14" s="14"/>
      <c r="M14" s="14"/>
      <c r="N14" s="14"/>
      <c r="O14" s="242"/>
      <c r="P14" s="243"/>
      <c r="Q14" s="243"/>
      <c r="R14" s="243"/>
      <c r="S14" s="243"/>
      <c r="T14" s="243"/>
      <c r="U14" s="243"/>
      <c r="V14" s="243"/>
      <c r="W14" s="243"/>
      <c r="X14" s="243"/>
      <c r="Y14" s="48"/>
      <c r="Z14" s="19"/>
      <c r="AA14" s="20"/>
      <c r="AB14" s="20"/>
      <c r="AC14" s="20"/>
      <c r="AD14" s="31"/>
      <c r="AE14" s="31"/>
      <c r="AF14" s="117"/>
      <c r="AG14" s="117"/>
      <c r="AH14" s="122"/>
      <c r="AI14" s="43" t="s">
        <v>1545</v>
      </c>
      <c r="AJ14" s="20"/>
      <c r="AK14" s="20"/>
      <c r="AL14" s="20"/>
      <c r="AM14" s="20"/>
      <c r="AN14" s="20"/>
      <c r="AO14" s="20"/>
      <c r="AP14" s="20"/>
      <c r="AQ14" s="20"/>
      <c r="AR14" s="20"/>
      <c r="AS14" s="22" t="s">
        <v>1484</v>
      </c>
      <c r="AT14" s="222">
        <v>1</v>
      </c>
      <c r="AU14" s="223"/>
      <c r="AV14" s="75"/>
      <c r="AW14" s="76"/>
      <c r="AX14" s="76"/>
      <c r="AY14" s="77"/>
      <c r="AZ14" s="75"/>
      <c r="BA14" s="76"/>
      <c r="BB14" s="76"/>
      <c r="BC14" s="77"/>
      <c r="BD14" s="177">
        <f>ROUND(ROUND(G9*AT14,0)*(1+AX31),0)+(ROUND(ROUND(S15*AT14,0)*(1+BB31),0))</f>
        <v>940</v>
      </c>
      <c r="BE14" s="29"/>
      <c r="BF14" s="185"/>
    </row>
    <row r="15" spans="1:58" s="147" customFormat="1" ht="17.100000000000001" customHeight="1" x14ac:dyDescent="0.15">
      <c r="A15" s="7">
        <v>16</v>
      </c>
      <c r="B15" s="8">
        <v>3497</v>
      </c>
      <c r="C15" s="9" t="s">
        <v>275</v>
      </c>
      <c r="D15" s="56"/>
      <c r="E15" s="56"/>
      <c r="F15" s="56"/>
      <c r="G15" s="56"/>
      <c r="H15" s="126"/>
      <c r="I15" s="126"/>
      <c r="J15" s="126"/>
      <c r="K15" s="14"/>
      <c r="L15" s="14"/>
      <c r="M15" s="14"/>
      <c r="N15" s="14"/>
      <c r="O15" s="132"/>
      <c r="P15" s="127"/>
      <c r="Q15" s="127"/>
      <c r="R15" s="127"/>
      <c r="S15" s="240">
        <f>'移動支援(伴う、合成日中)'!S15:T15</f>
        <v>413</v>
      </c>
      <c r="T15" s="240"/>
      <c r="U15" s="14" t="s">
        <v>62</v>
      </c>
      <c r="V15" s="14"/>
      <c r="W15" s="24"/>
      <c r="X15" s="27"/>
      <c r="Y15" s="27"/>
      <c r="Z15" s="112" t="s">
        <v>205</v>
      </c>
      <c r="AA15" s="91"/>
      <c r="AB15" s="91"/>
      <c r="AC15" s="91"/>
      <c r="AD15" s="91"/>
      <c r="AE15" s="91"/>
      <c r="AF15" s="24" t="s">
        <v>1484</v>
      </c>
      <c r="AG15" s="219">
        <v>0.7</v>
      </c>
      <c r="AH15" s="220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26"/>
      <c r="AT15" s="39"/>
      <c r="AU15" s="40"/>
      <c r="AV15" s="75"/>
      <c r="AW15" s="76"/>
      <c r="AX15" s="76"/>
      <c r="AY15" s="77"/>
      <c r="AZ15" s="75"/>
      <c r="BA15" s="76"/>
      <c r="BB15" s="76"/>
      <c r="BC15" s="77"/>
      <c r="BD15" s="177">
        <f>ROUND(ROUND($G$9*AG15,0)*(1+$AX$31),0)+(ROUND(ROUND(S15*AG15,0)*(1+$BB$31),0))</f>
        <v>658</v>
      </c>
      <c r="BE15" s="29"/>
      <c r="BF15" s="185">
        <f t="shared" si="0"/>
        <v>669</v>
      </c>
    </row>
    <row r="16" spans="1:58" s="147" customFormat="1" ht="17.100000000000001" customHeight="1" x14ac:dyDescent="0.15">
      <c r="A16" s="7">
        <v>16</v>
      </c>
      <c r="B16" s="8">
        <v>3499</v>
      </c>
      <c r="C16" s="9" t="s">
        <v>811</v>
      </c>
      <c r="D16" s="56"/>
      <c r="E16" s="56"/>
      <c r="F16" s="56"/>
      <c r="G16" s="56"/>
      <c r="H16" s="126"/>
      <c r="I16" s="126"/>
      <c r="J16" s="126"/>
      <c r="K16" s="14"/>
      <c r="L16" s="14"/>
      <c r="M16" s="14"/>
      <c r="N16" s="14"/>
      <c r="O16" s="245" t="s">
        <v>200</v>
      </c>
      <c r="P16" s="241"/>
      <c r="Q16" s="241"/>
      <c r="R16" s="241"/>
      <c r="S16" s="241"/>
      <c r="T16" s="241"/>
      <c r="U16" s="241"/>
      <c r="V16" s="241"/>
      <c r="W16" s="241"/>
      <c r="X16" s="241"/>
      <c r="Y16" s="52"/>
      <c r="Z16" s="16"/>
      <c r="AA16" s="16"/>
      <c r="AB16" s="16"/>
      <c r="AC16" s="16"/>
      <c r="AD16" s="28"/>
      <c r="AE16" s="28"/>
      <c r="AF16" s="16"/>
      <c r="AG16" s="44"/>
      <c r="AH16" s="45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26"/>
      <c r="AT16" s="39"/>
      <c r="AU16" s="40"/>
      <c r="AV16" s="75"/>
      <c r="AW16" s="76"/>
      <c r="AX16" s="76"/>
      <c r="AY16" s="77"/>
      <c r="AZ16" s="75"/>
      <c r="BA16" s="76"/>
      <c r="BB16" s="76"/>
      <c r="BC16" s="77"/>
      <c r="BD16" s="177">
        <f>ROUND(G9*(1+AX31),0)+(ROUND(S18*(1+BB31),0))</f>
        <v>1067</v>
      </c>
      <c r="BE16" s="29"/>
      <c r="BF16" s="185"/>
    </row>
    <row r="17" spans="1:58" s="147" customFormat="1" ht="17.100000000000001" customHeight="1" x14ac:dyDescent="0.15">
      <c r="A17" s="7">
        <v>16</v>
      </c>
      <c r="B17" s="8">
        <v>3500</v>
      </c>
      <c r="C17" s="9" t="s">
        <v>812</v>
      </c>
      <c r="D17" s="56"/>
      <c r="E17" s="56"/>
      <c r="F17" s="56"/>
      <c r="G17" s="56"/>
      <c r="H17" s="126"/>
      <c r="I17" s="126"/>
      <c r="J17" s="126"/>
      <c r="K17" s="14"/>
      <c r="L17" s="14"/>
      <c r="M17" s="14"/>
      <c r="N17" s="14"/>
      <c r="O17" s="242"/>
      <c r="P17" s="243"/>
      <c r="Q17" s="243"/>
      <c r="R17" s="243"/>
      <c r="S17" s="243"/>
      <c r="T17" s="243"/>
      <c r="U17" s="243"/>
      <c r="V17" s="243"/>
      <c r="W17" s="243"/>
      <c r="X17" s="243"/>
      <c r="Y17" s="48"/>
      <c r="Z17" s="19"/>
      <c r="AA17" s="20"/>
      <c r="AB17" s="20"/>
      <c r="AC17" s="20"/>
      <c r="AD17" s="31"/>
      <c r="AE17" s="31"/>
      <c r="AF17" s="117"/>
      <c r="AG17" s="117"/>
      <c r="AH17" s="122"/>
      <c r="AI17" s="43" t="s">
        <v>1545</v>
      </c>
      <c r="AJ17" s="20"/>
      <c r="AK17" s="20"/>
      <c r="AL17" s="20"/>
      <c r="AM17" s="20"/>
      <c r="AN17" s="20"/>
      <c r="AO17" s="20"/>
      <c r="AP17" s="20"/>
      <c r="AQ17" s="20"/>
      <c r="AR17" s="20"/>
      <c r="AS17" s="22" t="s">
        <v>1484</v>
      </c>
      <c r="AT17" s="222">
        <v>1</v>
      </c>
      <c r="AU17" s="223"/>
      <c r="AV17" s="75"/>
      <c r="AW17" s="76"/>
      <c r="AX17" s="76"/>
      <c r="AY17" s="77"/>
      <c r="AZ17" s="75"/>
      <c r="BA17" s="76"/>
      <c r="BB17" s="76"/>
      <c r="BC17" s="77"/>
      <c r="BD17" s="177">
        <f>ROUND(ROUND(G9*AT17,0)*(1+AX31),0)+(ROUND(ROUND(S18*AT17,0)*(1+BB31),0))</f>
        <v>1067</v>
      </c>
      <c r="BE17" s="29"/>
      <c r="BF17" s="185"/>
    </row>
    <row r="18" spans="1:58" s="147" customFormat="1" ht="17.100000000000001" customHeight="1" x14ac:dyDescent="0.15">
      <c r="A18" s="7">
        <v>16</v>
      </c>
      <c r="B18" s="8">
        <v>3501</v>
      </c>
      <c r="C18" s="9" t="s">
        <v>276</v>
      </c>
      <c r="D18" s="56"/>
      <c r="E18" s="56"/>
      <c r="F18" s="56"/>
      <c r="G18" s="56"/>
      <c r="H18" s="126"/>
      <c r="I18" s="126"/>
      <c r="J18" s="126"/>
      <c r="K18" s="14"/>
      <c r="L18" s="14"/>
      <c r="M18" s="14"/>
      <c r="N18" s="14"/>
      <c r="O18" s="132"/>
      <c r="P18" s="127"/>
      <c r="Q18" s="127"/>
      <c r="R18" s="127"/>
      <c r="S18" s="240">
        <f>'移動支援(伴う、合成日中)'!S18:T18</f>
        <v>498</v>
      </c>
      <c r="T18" s="240"/>
      <c r="U18" s="14" t="s">
        <v>62</v>
      </c>
      <c r="V18" s="14"/>
      <c r="W18" s="24"/>
      <c r="X18" s="27"/>
      <c r="Y18" s="27"/>
      <c r="Z18" s="112" t="s">
        <v>205</v>
      </c>
      <c r="AA18" s="91"/>
      <c r="AB18" s="91"/>
      <c r="AC18" s="91"/>
      <c r="AD18" s="91"/>
      <c r="AE18" s="91"/>
      <c r="AF18" s="24" t="s">
        <v>1484</v>
      </c>
      <c r="AG18" s="219">
        <v>0.7</v>
      </c>
      <c r="AH18" s="220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26"/>
      <c r="AT18" s="39"/>
      <c r="AU18" s="40"/>
      <c r="AV18" s="75"/>
      <c r="AW18" s="76"/>
      <c r="AX18" s="76"/>
      <c r="AY18" s="77"/>
      <c r="AZ18" s="75"/>
      <c r="BA18" s="76"/>
      <c r="BB18" s="76"/>
      <c r="BC18" s="77"/>
      <c r="BD18" s="177">
        <f>ROUND(ROUND($G$9*AG18,0)*(1+$AX$31),0)+(ROUND(ROUND(S18*AG18,0)*(1+$BB$31),0))</f>
        <v>748</v>
      </c>
      <c r="BE18" s="29"/>
      <c r="BF18" s="185">
        <f t="shared" si="0"/>
        <v>754</v>
      </c>
    </row>
    <row r="19" spans="1:58" s="147" customFormat="1" ht="17.100000000000001" customHeight="1" x14ac:dyDescent="0.15">
      <c r="A19" s="7">
        <v>16</v>
      </c>
      <c r="B19" s="8">
        <v>3503</v>
      </c>
      <c r="C19" s="9" t="s">
        <v>813</v>
      </c>
      <c r="D19" s="56"/>
      <c r="E19" s="56"/>
      <c r="F19" s="56"/>
      <c r="G19" s="56"/>
      <c r="H19" s="126"/>
      <c r="I19" s="126"/>
      <c r="J19" s="126"/>
      <c r="K19" s="14"/>
      <c r="L19" s="14"/>
      <c r="M19" s="14"/>
      <c r="N19" s="14"/>
      <c r="O19" s="245" t="s">
        <v>201</v>
      </c>
      <c r="P19" s="241"/>
      <c r="Q19" s="241"/>
      <c r="R19" s="241"/>
      <c r="S19" s="241"/>
      <c r="T19" s="241"/>
      <c r="U19" s="241"/>
      <c r="V19" s="241"/>
      <c r="W19" s="241"/>
      <c r="X19" s="241"/>
      <c r="Y19" s="52"/>
      <c r="Z19" s="16"/>
      <c r="AA19" s="16"/>
      <c r="AB19" s="16"/>
      <c r="AC19" s="16"/>
      <c r="AD19" s="28"/>
      <c r="AE19" s="28"/>
      <c r="AF19" s="16"/>
      <c r="AG19" s="44"/>
      <c r="AH19" s="45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26"/>
      <c r="AT19" s="39"/>
      <c r="AU19" s="40"/>
      <c r="AV19" s="75"/>
      <c r="AW19" s="76"/>
      <c r="AX19" s="76"/>
      <c r="AY19" s="77"/>
      <c r="AZ19" s="75"/>
      <c r="BA19" s="76"/>
      <c r="BB19" s="76"/>
      <c r="BC19" s="77"/>
      <c r="BD19" s="177">
        <f>ROUND(G9*(1+AX31),0)+(ROUND(S21*(1+BB31),0))</f>
        <v>1192</v>
      </c>
      <c r="BE19" s="29"/>
      <c r="BF19" s="185"/>
    </row>
    <row r="20" spans="1:58" s="147" customFormat="1" ht="17.100000000000001" customHeight="1" x14ac:dyDescent="0.15">
      <c r="A20" s="7">
        <v>16</v>
      </c>
      <c r="B20" s="8">
        <v>3504</v>
      </c>
      <c r="C20" s="9" t="s">
        <v>814</v>
      </c>
      <c r="D20" s="56"/>
      <c r="E20" s="56"/>
      <c r="F20" s="56"/>
      <c r="G20" s="56"/>
      <c r="H20" s="126"/>
      <c r="I20" s="126"/>
      <c r="J20" s="126"/>
      <c r="K20" s="14"/>
      <c r="L20" s="14"/>
      <c r="M20" s="14"/>
      <c r="N20" s="14"/>
      <c r="O20" s="242"/>
      <c r="P20" s="243"/>
      <c r="Q20" s="243"/>
      <c r="R20" s="243"/>
      <c r="S20" s="243"/>
      <c r="T20" s="243"/>
      <c r="U20" s="243"/>
      <c r="V20" s="243"/>
      <c r="W20" s="243"/>
      <c r="X20" s="243"/>
      <c r="Y20" s="48"/>
      <c r="Z20" s="19"/>
      <c r="AA20" s="20"/>
      <c r="AB20" s="20"/>
      <c r="AC20" s="20"/>
      <c r="AD20" s="31"/>
      <c r="AE20" s="31"/>
      <c r="AF20" s="117"/>
      <c r="AG20" s="117"/>
      <c r="AH20" s="122"/>
      <c r="AI20" s="43" t="s">
        <v>1545</v>
      </c>
      <c r="AJ20" s="20"/>
      <c r="AK20" s="20"/>
      <c r="AL20" s="20"/>
      <c r="AM20" s="20"/>
      <c r="AN20" s="20"/>
      <c r="AO20" s="20"/>
      <c r="AP20" s="20"/>
      <c r="AQ20" s="20"/>
      <c r="AR20" s="20"/>
      <c r="AS20" s="22" t="s">
        <v>1484</v>
      </c>
      <c r="AT20" s="222">
        <v>1</v>
      </c>
      <c r="AU20" s="223"/>
      <c r="AV20" s="75"/>
      <c r="AW20" s="76"/>
      <c r="AX20" s="76"/>
      <c r="AY20" s="77"/>
      <c r="AZ20" s="75"/>
      <c r="BA20" s="76"/>
      <c r="BB20" s="76"/>
      <c r="BC20" s="77"/>
      <c r="BD20" s="177">
        <f>ROUND(ROUND(G9*AT20,0)*(1+AX31),0)+(ROUND(ROUND(S21*AT20,0)*(1+BB31),0))</f>
        <v>1192</v>
      </c>
      <c r="BE20" s="29"/>
      <c r="BF20" s="185"/>
    </row>
    <row r="21" spans="1:58" s="147" customFormat="1" ht="17.100000000000001" customHeight="1" x14ac:dyDescent="0.15">
      <c r="A21" s="7">
        <v>16</v>
      </c>
      <c r="B21" s="8">
        <v>3505</v>
      </c>
      <c r="C21" s="9" t="s">
        <v>277</v>
      </c>
      <c r="D21" s="56"/>
      <c r="E21" s="56"/>
      <c r="F21" s="56"/>
      <c r="G21" s="56"/>
      <c r="H21" s="126"/>
      <c r="I21" s="126"/>
      <c r="J21" s="126"/>
      <c r="K21" s="14"/>
      <c r="L21" s="14"/>
      <c r="M21" s="14"/>
      <c r="N21" s="14"/>
      <c r="O21" s="132"/>
      <c r="P21" s="127"/>
      <c r="Q21" s="127"/>
      <c r="R21" s="127"/>
      <c r="S21" s="240">
        <f>'移動支援(伴う、合成日中)'!S21:T21</f>
        <v>581</v>
      </c>
      <c r="T21" s="240"/>
      <c r="U21" s="14" t="s">
        <v>62</v>
      </c>
      <c r="V21" s="14"/>
      <c r="W21" s="24"/>
      <c r="X21" s="27"/>
      <c r="Y21" s="27"/>
      <c r="Z21" s="112" t="s">
        <v>205</v>
      </c>
      <c r="AA21" s="91"/>
      <c r="AB21" s="91"/>
      <c r="AC21" s="91"/>
      <c r="AD21" s="91"/>
      <c r="AE21" s="91"/>
      <c r="AF21" s="24" t="s">
        <v>1484</v>
      </c>
      <c r="AG21" s="219">
        <v>0.7</v>
      </c>
      <c r="AH21" s="220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26"/>
      <c r="AT21" s="39"/>
      <c r="AU21" s="40"/>
      <c r="AV21" s="75"/>
      <c r="AW21" s="76"/>
      <c r="AX21" s="76"/>
      <c r="AY21" s="77"/>
      <c r="AZ21" s="75"/>
      <c r="BA21" s="76"/>
      <c r="BB21" s="76"/>
      <c r="BC21" s="77"/>
      <c r="BD21" s="177">
        <f>ROUND(ROUND($G$9*AG21,0)*(1+$AX$31),0)+(ROUND(ROUND(S21*AG21,0)*(1+$BB$31),0))</f>
        <v>835</v>
      </c>
      <c r="BE21" s="29"/>
      <c r="BF21" s="185">
        <f t="shared" si="0"/>
        <v>837</v>
      </c>
    </row>
    <row r="22" spans="1:58" s="147" customFormat="1" ht="17.100000000000001" customHeight="1" x14ac:dyDescent="0.15">
      <c r="A22" s="7">
        <v>16</v>
      </c>
      <c r="B22" s="8">
        <v>3507</v>
      </c>
      <c r="C22" s="9" t="s">
        <v>815</v>
      </c>
      <c r="D22" s="215" t="s">
        <v>904</v>
      </c>
      <c r="E22" s="241"/>
      <c r="F22" s="241"/>
      <c r="G22" s="241"/>
      <c r="H22" s="241"/>
      <c r="I22" s="241"/>
      <c r="J22" s="241"/>
      <c r="K22" s="241"/>
      <c r="L22" s="241"/>
      <c r="M22" s="241"/>
      <c r="N22" s="15"/>
      <c r="O22" s="245" t="s">
        <v>197</v>
      </c>
      <c r="P22" s="241"/>
      <c r="Q22" s="241"/>
      <c r="R22" s="241"/>
      <c r="S22" s="241"/>
      <c r="T22" s="241"/>
      <c r="U22" s="241"/>
      <c r="V22" s="241"/>
      <c r="W22" s="241"/>
      <c r="X22" s="241"/>
      <c r="Y22" s="52"/>
      <c r="Z22" s="16"/>
      <c r="AA22" s="16"/>
      <c r="AB22" s="16"/>
      <c r="AC22" s="16"/>
      <c r="AD22" s="28"/>
      <c r="AE22" s="28"/>
      <c r="AF22" s="16"/>
      <c r="AG22" s="44"/>
      <c r="AH22" s="45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26"/>
      <c r="AT22" s="39"/>
      <c r="AU22" s="40"/>
      <c r="AV22" s="75"/>
      <c r="AW22" s="76"/>
      <c r="AX22" s="76"/>
      <c r="AY22" s="77"/>
      <c r="AZ22" s="75"/>
      <c r="BA22" s="76"/>
      <c r="BB22" s="76"/>
      <c r="BC22" s="77"/>
      <c r="BD22" s="177">
        <f>ROUND(G24*(1+AX31),0)+(ROUND(S24*(1+BB31),0))</f>
        <v>780</v>
      </c>
      <c r="BE22" s="29"/>
    </row>
    <row r="23" spans="1:58" s="147" customFormat="1" ht="17.100000000000001" customHeight="1" x14ac:dyDescent="0.15">
      <c r="A23" s="7">
        <v>16</v>
      </c>
      <c r="B23" s="8">
        <v>3508</v>
      </c>
      <c r="C23" s="9" t="s">
        <v>816</v>
      </c>
      <c r="D23" s="242"/>
      <c r="E23" s="243"/>
      <c r="F23" s="243"/>
      <c r="G23" s="243"/>
      <c r="H23" s="243"/>
      <c r="I23" s="243"/>
      <c r="J23" s="243"/>
      <c r="K23" s="243"/>
      <c r="L23" s="243"/>
      <c r="M23" s="243"/>
      <c r="N23" s="125"/>
      <c r="O23" s="242"/>
      <c r="P23" s="243"/>
      <c r="Q23" s="243"/>
      <c r="R23" s="243"/>
      <c r="S23" s="243"/>
      <c r="T23" s="243"/>
      <c r="U23" s="243"/>
      <c r="V23" s="243"/>
      <c r="W23" s="243"/>
      <c r="X23" s="243"/>
      <c r="Y23" s="48"/>
      <c r="Z23" s="19"/>
      <c r="AA23" s="20"/>
      <c r="AB23" s="20"/>
      <c r="AC23" s="20"/>
      <c r="AD23" s="31"/>
      <c r="AE23" s="31"/>
      <c r="AF23" s="117"/>
      <c r="AG23" s="117"/>
      <c r="AH23" s="122"/>
      <c r="AI23" s="43" t="s">
        <v>1545</v>
      </c>
      <c r="AJ23" s="20"/>
      <c r="AK23" s="20"/>
      <c r="AL23" s="20"/>
      <c r="AM23" s="20"/>
      <c r="AN23" s="20"/>
      <c r="AO23" s="20"/>
      <c r="AP23" s="20"/>
      <c r="AQ23" s="20"/>
      <c r="AR23" s="20"/>
      <c r="AS23" s="22" t="s">
        <v>1484</v>
      </c>
      <c r="AT23" s="222">
        <v>1</v>
      </c>
      <c r="AU23" s="223"/>
      <c r="AV23" s="75"/>
      <c r="AW23" s="76"/>
      <c r="AX23" s="76"/>
      <c r="AY23" s="77"/>
      <c r="AZ23" s="75"/>
      <c r="BA23" s="76"/>
      <c r="BB23" s="76"/>
      <c r="BC23" s="77"/>
      <c r="BD23" s="177">
        <f>ROUND(ROUND(G24*AT23,0)*(1+AX31),0)+(ROUND(ROUND(S24*AT23,0)*(1+BB31),0))</f>
        <v>780</v>
      </c>
      <c r="BE23" s="29"/>
    </row>
    <row r="24" spans="1:58" s="147" customFormat="1" ht="17.100000000000001" customHeight="1" x14ac:dyDescent="0.15">
      <c r="A24" s="7">
        <v>16</v>
      </c>
      <c r="B24" s="8">
        <v>3509</v>
      </c>
      <c r="C24" s="9" t="s">
        <v>278</v>
      </c>
      <c r="D24" s="55"/>
      <c r="E24" s="56"/>
      <c r="F24" s="127"/>
      <c r="G24" s="221">
        <f>'移動支援(伴う、合成日中)'!G24:H24</f>
        <v>404</v>
      </c>
      <c r="H24" s="221"/>
      <c r="I24" s="14" t="s">
        <v>62</v>
      </c>
      <c r="J24" s="14"/>
      <c r="K24" s="24"/>
      <c r="L24" s="27"/>
      <c r="M24" s="27"/>
      <c r="N24" s="125"/>
      <c r="O24" s="127"/>
      <c r="P24" s="127"/>
      <c r="Q24" s="127"/>
      <c r="R24" s="127"/>
      <c r="S24" s="240">
        <f>'移動支援(伴う、合成日中)'!S24:T24</f>
        <v>183</v>
      </c>
      <c r="T24" s="240"/>
      <c r="U24" s="14" t="s">
        <v>62</v>
      </c>
      <c r="V24" s="14"/>
      <c r="W24" s="24"/>
      <c r="X24" s="27"/>
      <c r="Y24" s="27"/>
      <c r="Z24" s="112" t="s">
        <v>205</v>
      </c>
      <c r="AA24" s="91"/>
      <c r="AB24" s="91"/>
      <c r="AC24" s="91"/>
      <c r="AD24" s="91"/>
      <c r="AE24" s="91"/>
      <c r="AF24" s="24" t="s">
        <v>1484</v>
      </c>
      <c r="AG24" s="219">
        <v>0.7</v>
      </c>
      <c r="AH24" s="220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26"/>
      <c r="AT24" s="39"/>
      <c r="AU24" s="40"/>
      <c r="AV24" s="75"/>
      <c r="AW24" s="76"/>
      <c r="AX24" s="76"/>
      <c r="AY24" s="77"/>
      <c r="AZ24" s="75"/>
      <c r="BA24" s="76"/>
      <c r="BB24" s="76"/>
      <c r="BC24" s="77"/>
      <c r="BD24" s="177">
        <f>ROUND(ROUND($G$24*AG24,0)*(1+$AX$31),0)+(ROUND(ROUND(S24*AG24,0)*(1+$BB$31),0))</f>
        <v>546</v>
      </c>
      <c r="BE24" s="29"/>
      <c r="BF24" s="185">
        <f>$G$24+S24</f>
        <v>587</v>
      </c>
    </row>
    <row r="25" spans="1:58" s="147" customFormat="1" ht="17.100000000000001" customHeight="1" x14ac:dyDescent="0.15">
      <c r="A25" s="7">
        <v>16</v>
      </c>
      <c r="B25" s="8">
        <v>3511</v>
      </c>
      <c r="C25" s="9" t="s">
        <v>817</v>
      </c>
      <c r="D25" s="55"/>
      <c r="E25" s="56"/>
      <c r="F25" s="56"/>
      <c r="G25" s="56"/>
      <c r="H25" s="126"/>
      <c r="I25" s="126"/>
      <c r="J25" s="126"/>
      <c r="K25" s="14"/>
      <c r="L25" s="14"/>
      <c r="M25" s="14"/>
      <c r="N25" s="18"/>
      <c r="O25" s="245" t="s">
        <v>198</v>
      </c>
      <c r="P25" s="241"/>
      <c r="Q25" s="241"/>
      <c r="R25" s="241"/>
      <c r="S25" s="241"/>
      <c r="T25" s="241"/>
      <c r="U25" s="241"/>
      <c r="V25" s="241"/>
      <c r="W25" s="241"/>
      <c r="X25" s="241"/>
      <c r="Y25" s="52"/>
      <c r="Z25" s="16"/>
      <c r="AA25" s="16"/>
      <c r="AB25" s="16"/>
      <c r="AC25" s="16"/>
      <c r="AD25" s="28"/>
      <c r="AE25" s="28"/>
      <c r="AF25" s="16"/>
      <c r="AG25" s="44"/>
      <c r="AH25" s="45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26"/>
      <c r="AT25" s="39"/>
      <c r="AU25" s="40"/>
      <c r="AV25" s="75"/>
      <c r="AW25" s="76"/>
      <c r="AX25" s="76"/>
      <c r="AY25" s="77"/>
      <c r="AZ25" s="75"/>
      <c r="BA25" s="76"/>
      <c r="BB25" s="76"/>
      <c r="BC25" s="77"/>
      <c r="BD25" s="177">
        <f>ROUND(G24*(1+AX31),0)+(ROUND(S27*(1+BB31),0))</f>
        <v>903</v>
      </c>
      <c r="BE25" s="29"/>
      <c r="BF25" s="185"/>
    </row>
    <row r="26" spans="1:58" s="147" customFormat="1" ht="17.100000000000001" customHeight="1" x14ac:dyDescent="0.15">
      <c r="A26" s="7">
        <v>16</v>
      </c>
      <c r="B26" s="8">
        <v>3512</v>
      </c>
      <c r="C26" s="9" t="s">
        <v>818</v>
      </c>
      <c r="D26" s="56"/>
      <c r="E26" s="56"/>
      <c r="F26" s="56"/>
      <c r="G26" s="56"/>
      <c r="H26" s="126"/>
      <c r="I26" s="126"/>
      <c r="J26" s="126"/>
      <c r="K26" s="14"/>
      <c r="L26" s="14"/>
      <c r="M26" s="14"/>
      <c r="N26" s="18"/>
      <c r="O26" s="242"/>
      <c r="P26" s="243"/>
      <c r="Q26" s="243"/>
      <c r="R26" s="243"/>
      <c r="S26" s="243"/>
      <c r="T26" s="243"/>
      <c r="U26" s="243"/>
      <c r="V26" s="243"/>
      <c r="W26" s="243"/>
      <c r="X26" s="243"/>
      <c r="Y26" s="48"/>
      <c r="Z26" s="19"/>
      <c r="AA26" s="20"/>
      <c r="AB26" s="20"/>
      <c r="AC26" s="20"/>
      <c r="AD26" s="31"/>
      <c r="AE26" s="31"/>
      <c r="AF26" s="117"/>
      <c r="AG26" s="117"/>
      <c r="AH26" s="122"/>
      <c r="AI26" s="43" t="s">
        <v>1545</v>
      </c>
      <c r="AJ26" s="20"/>
      <c r="AK26" s="20"/>
      <c r="AL26" s="20"/>
      <c r="AM26" s="20"/>
      <c r="AN26" s="20"/>
      <c r="AO26" s="20"/>
      <c r="AP26" s="20"/>
      <c r="AQ26" s="20"/>
      <c r="AR26" s="20"/>
      <c r="AS26" s="22" t="s">
        <v>1484</v>
      </c>
      <c r="AT26" s="222">
        <v>1</v>
      </c>
      <c r="AU26" s="223"/>
      <c r="AV26" s="75"/>
      <c r="AW26" s="76"/>
      <c r="AX26" s="76"/>
      <c r="AY26" s="77"/>
      <c r="AZ26" s="75"/>
      <c r="BA26" s="76"/>
      <c r="BB26" s="76"/>
      <c r="BC26" s="77"/>
      <c r="BD26" s="177">
        <f>ROUND(ROUND(G24*AT26,0)*(1+AX31),0)+(ROUND(ROUND(S27*AT26,0)*(1+BB31),0))</f>
        <v>903</v>
      </c>
      <c r="BE26" s="29"/>
      <c r="BF26" s="185"/>
    </row>
    <row r="27" spans="1:58" s="147" customFormat="1" ht="17.100000000000001" customHeight="1" x14ac:dyDescent="0.15">
      <c r="A27" s="7">
        <v>16</v>
      </c>
      <c r="B27" s="8">
        <v>3513</v>
      </c>
      <c r="C27" s="9" t="s">
        <v>279</v>
      </c>
      <c r="D27" s="56"/>
      <c r="E27" s="56"/>
      <c r="F27" s="56"/>
      <c r="G27" s="56"/>
      <c r="H27" s="126"/>
      <c r="I27" s="126"/>
      <c r="J27" s="126"/>
      <c r="K27" s="14"/>
      <c r="L27" s="14"/>
      <c r="M27" s="14"/>
      <c r="N27" s="18"/>
      <c r="O27" s="127"/>
      <c r="P27" s="127"/>
      <c r="Q27" s="127"/>
      <c r="R27" s="127"/>
      <c r="S27" s="240">
        <f>'移動支援(伴う、合成日中)'!S27:T27</f>
        <v>265</v>
      </c>
      <c r="T27" s="240"/>
      <c r="U27" s="14" t="s">
        <v>62</v>
      </c>
      <c r="V27" s="14"/>
      <c r="W27" s="24"/>
      <c r="X27" s="27"/>
      <c r="Y27" s="27"/>
      <c r="Z27" s="112" t="s">
        <v>205</v>
      </c>
      <c r="AA27" s="91"/>
      <c r="AB27" s="91"/>
      <c r="AC27" s="91"/>
      <c r="AD27" s="91"/>
      <c r="AE27" s="91"/>
      <c r="AF27" s="24" t="s">
        <v>1484</v>
      </c>
      <c r="AG27" s="219">
        <v>0.7</v>
      </c>
      <c r="AH27" s="220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26"/>
      <c r="AT27" s="39"/>
      <c r="AU27" s="40"/>
      <c r="AV27" s="75"/>
      <c r="AW27" s="76"/>
      <c r="AX27" s="76"/>
      <c r="AY27" s="77"/>
      <c r="AZ27" s="75"/>
      <c r="BA27" s="76"/>
      <c r="BB27" s="76"/>
      <c r="BC27" s="77"/>
      <c r="BD27" s="177">
        <f>ROUND(ROUND($G$24*AG27,0)*(1+$AX$31),0)+(ROUND(ROUND(S27*AG27,0)*(1+$BB$31),0))</f>
        <v>633</v>
      </c>
      <c r="BE27" s="29"/>
      <c r="BF27" s="185">
        <f t="shared" ref="BF27:BF33" si="1">$G$24+S27</f>
        <v>669</v>
      </c>
    </row>
    <row r="28" spans="1:58" s="147" customFormat="1" ht="17.100000000000001" customHeight="1" x14ac:dyDescent="0.15">
      <c r="A28" s="7">
        <v>16</v>
      </c>
      <c r="B28" s="8">
        <v>3515</v>
      </c>
      <c r="C28" s="9" t="s">
        <v>819</v>
      </c>
      <c r="D28" s="56"/>
      <c r="E28" s="56"/>
      <c r="F28" s="56"/>
      <c r="G28" s="56"/>
      <c r="H28" s="126"/>
      <c r="I28" s="126"/>
      <c r="J28" s="126"/>
      <c r="K28" s="14"/>
      <c r="L28" s="14"/>
      <c r="M28" s="14"/>
      <c r="N28" s="14"/>
      <c r="O28" s="245" t="s">
        <v>199</v>
      </c>
      <c r="P28" s="241"/>
      <c r="Q28" s="241"/>
      <c r="R28" s="241"/>
      <c r="S28" s="241"/>
      <c r="T28" s="241"/>
      <c r="U28" s="241"/>
      <c r="V28" s="241"/>
      <c r="W28" s="241"/>
      <c r="X28" s="241"/>
      <c r="Y28" s="52"/>
      <c r="Z28" s="16"/>
      <c r="AA28" s="16"/>
      <c r="AB28" s="16"/>
      <c r="AC28" s="16"/>
      <c r="AD28" s="28"/>
      <c r="AE28" s="28"/>
      <c r="AF28" s="16"/>
      <c r="AG28" s="44"/>
      <c r="AH28" s="45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26"/>
      <c r="AT28" s="39"/>
      <c r="AU28" s="40"/>
      <c r="AZ28" s="75"/>
      <c r="BA28" s="76"/>
      <c r="BB28" s="76"/>
      <c r="BC28" s="77"/>
      <c r="BD28" s="177">
        <f>ROUND(G24*(1+AX31),0)+(ROUND(S30*(1+BB31),0))</f>
        <v>1030</v>
      </c>
      <c r="BE28" s="29"/>
      <c r="BF28" s="185"/>
    </row>
    <row r="29" spans="1:58" s="147" customFormat="1" ht="17.100000000000001" customHeight="1" x14ac:dyDescent="0.15">
      <c r="A29" s="7">
        <v>16</v>
      </c>
      <c r="B29" s="8">
        <v>3516</v>
      </c>
      <c r="C29" s="9" t="s">
        <v>820</v>
      </c>
      <c r="D29" s="56"/>
      <c r="E29" s="56"/>
      <c r="F29" s="56"/>
      <c r="G29" s="56"/>
      <c r="H29" s="126"/>
      <c r="I29" s="126"/>
      <c r="J29" s="126"/>
      <c r="K29" s="14"/>
      <c r="L29" s="14"/>
      <c r="M29" s="14"/>
      <c r="N29" s="14"/>
      <c r="O29" s="242"/>
      <c r="P29" s="243"/>
      <c r="Q29" s="243"/>
      <c r="R29" s="243"/>
      <c r="S29" s="243"/>
      <c r="T29" s="243"/>
      <c r="U29" s="243"/>
      <c r="V29" s="243"/>
      <c r="W29" s="243"/>
      <c r="X29" s="243"/>
      <c r="Y29" s="48"/>
      <c r="Z29" s="19"/>
      <c r="AA29" s="20"/>
      <c r="AB29" s="20"/>
      <c r="AC29" s="20"/>
      <c r="AD29" s="31"/>
      <c r="AE29" s="31"/>
      <c r="AF29" s="117"/>
      <c r="AG29" s="117"/>
      <c r="AH29" s="122"/>
      <c r="AI29" s="43" t="s">
        <v>1545</v>
      </c>
      <c r="AJ29" s="20"/>
      <c r="AK29" s="20"/>
      <c r="AL29" s="20"/>
      <c r="AM29" s="20"/>
      <c r="AN29" s="20"/>
      <c r="AO29" s="20"/>
      <c r="AP29" s="20"/>
      <c r="AQ29" s="20"/>
      <c r="AR29" s="20"/>
      <c r="AS29" s="22" t="s">
        <v>1484</v>
      </c>
      <c r="AT29" s="222">
        <v>1</v>
      </c>
      <c r="AU29" s="223"/>
      <c r="AZ29" s="75"/>
      <c r="BA29" s="76"/>
      <c r="BB29" s="76"/>
      <c r="BC29" s="77"/>
      <c r="BD29" s="177">
        <f>ROUND(ROUND(G24*AT29,0)*(1+AX31),0)+(ROUND(ROUND(S30*AT29,0)*(1+BB31),0))</f>
        <v>1030</v>
      </c>
      <c r="BE29" s="29"/>
      <c r="BF29" s="185"/>
    </row>
    <row r="30" spans="1:58" s="147" customFormat="1" ht="17.100000000000001" customHeight="1" x14ac:dyDescent="0.15">
      <c r="A30" s="7">
        <v>16</v>
      </c>
      <c r="B30" s="8">
        <v>3517</v>
      </c>
      <c r="C30" s="9" t="s">
        <v>280</v>
      </c>
      <c r="D30" s="56"/>
      <c r="E30" s="56"/>
      <c r="F30" s="56"/>
      <c r="G30" s="56"/>
      <c r="H30" s="126"/>
      <c r="I30" s="126"/>
      <c r="J30" s="126"/>
      <c r="K30" s="14"/>
      <c r="L30" s="14"/>
      <c r="M30" s="14"/>
      <c r="N30" s="14"/>
      <c r="O30" s="132"/>
      <c r="P30" s="127"/>
      <c r="Q30" s="127"/>
      <c r="R30" s="127"/>
      <c r="S30" s="240">
        <f>'移動支援(伴う、合成日中)'!S30:T30</f>
        <v>350</v>
      </c>
      <c r="T30" s="240"/>
      <c r="U30" s="14" t="s">
        <v>62</v>
      </c>
      <c r="V30" s="14"/>
      <c r="W30" s="24"/>
      <c r="X30" s="27"/>
      <c r="Y30" s="27"/>
      <c r="Z30" s="112" t="s">
        <v>205</v>
      </c>
      <c r="AA30" s="91"/>
      <c r="AB30" s="91"/>
      <c r="AC30" s="91"/>
      <c r="AD30" s="91"/>
      <c r="AE30" s="91"/>
      <c r="AF30" s="24" t="s">
        <v>1484</v>
      </c>
      <c r="AG30" s="219">
        <v>0.7</v>
      </c>
      <c r="AH30" s="220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26"/>
      <c r="AT30" s="39"/>
      <c r="AU30" s="40"/>
      <c r="AV30" s="246" t="s">
        <v>945</v>
      </c>
      <c r="AW30" s="247"/>
      <c r="AX30" s="247"/>
      <c r="AY30" s="248"/>
      <c r="AZ30" s="246" t="s">
        <v>54</v>
      </c>
      <c r="BA30" s="247"/>
      <c r="BB30" s="247"/>
      <c r="BC30" s="248"/>
      <c r="BD30" s="177">
        <f>ROUND(ROUND($G$24*AG30,0)*(1+$AX$31),0)+(ROUND(ROUND(S30*AG30,0)*(1+$BB$31),0))</f>
        <v>722</v>
      </c>
      <c r="BE30" s="29"/>
      <c r="BF30" s="185">
        <f t="shared" si="1"/>
        <v>754</v>
      </c>
    </row>
    <row r="31" spans="1:58" s="147" customFormat="1" ht="17.100000000000001" customHeight="1" x14ac:dyDescent="0.15">
      <c r="A31" s="7">
        <v>16</v>
      </c>
      <c r="B31" s="8">
        <v>3519</v>
      </c>
      <c r="C31" s="9" t="s">
        <v>821</v>
      </c>
      <c r="D31" s="56"/>
      <c r="E31" s="56"/>
      <c r="F31" s="56"/>
      <c r="G31" s="56"/>
      <c r="H31" s="126"/>
      <c r="I31" s="126"/>
      <c r="J31" s="126"/>
      <c r="K31" s="14"/>
      <c r="L31" s="14"/>
      <c r="M31" s="14"/>
      <c r="N31" s="14"/>
      <c r="O31" s="245" t="s">
        <v>200</v>
      </c>
      <c r="P31" s="241"/>
      <c r="Q31" s="241"/>
      <c r="R31" s="241"/>
      <c r="S31" s="241"/>
      <c r="T31" s="241"/>
      <c r="U31" s="241"/>
      <c r="V31" s="241"/>
      <c r="W31" s="241"/>
      <c r="X31" s="241"/>
      <c r="Y31" s="52"/>
      <c r="Z31" s="16"/>
      <c r="AA31" s="16"/>
      <c r="AB31" s="16"/>
      <c r="AC31" s="16"/>
      <c r="AD31" s="28"/>
      <c r="AE31" s="28"/>
      <c r="AF31" s="16"/>
      <c r="AG31" s="44"/>
      <c r="AH31" s="45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26"/>
      <c r="AT31" s="39"/>
      <c r="AU31" s="40"/>
      <c r="AV31" s="75" t="s">
        <v>1546</v>
      </c>
      <c r="AW31" s="51" t="s">
        <v>1484</v>
      </c>
      <c r="AX31" s="219">
        <v>0.25</v>
      </c>
      <c r="AY31" s="219"/>
      <c r="AZ31" s="75" t="s">
        <v>1547</v>
      </c>
      <c r="BA31" s="51" t="s">
        <v>1484</v>
      </c>
      <c r="BB31" s="219">
        <v>0.5</v>
      </c>
      <c r="BC31" s="219"/>
      <c r="BD31" s="177">
        <f>ROUND(G24*(1+AX31),0)+(ROUND(S33*(1+BB31),0))</f>
        <v>1155</v>
      </c>
      <c r="BE31" s="29"/>
      <c r="BF31" s="185"/>
    </row>
    <row r="32" spans="1:58" s="147" customFormat="1" ht="17.100000000000001" customHeight="1" x14ac:dyDescent="0.15">
      <c r="A32" s="7">
        <v>16</v>
      </c>
      <c r="B32" s="8">
        <v>3520</v>
      </c>
      <c r="C32" s="9" t="s">
        <v>822</v>
      </c>
      <c r="D32" s="56"/>
      <c r="E32" s="56"/>
      <c r="F32" s="56"/>
      <c r="G32" s="56"/>
      <c r="H32" s="126"/>
      <c r="I32" s="126"/>
      <c r="J32" s="126"/>
      <c r="K32" s="14"/>
      <c r="L32" s="14"/>
      <c r="M32" s="14"/>
      <c r="N32" s="14"/>
      <c r="O32" s="242"/>
      <c r="P32" s="243"/>
      <c r="Q32" s="243"/>
      <c r="R32" s="243"/>
      <c r="S32" s="243"/>
      <c r="T32" s="243"/>
      <c r="U32" s="243"/>
      <c r="V32" s="243"/>
      <c r="W32" s="243"/>
      <c r="X32" s="243"/>
      <c r="Y32" s="48"/>
      <c r="Z32" s="19"/>
      <c r="AA32" s="20"/>
      <c r="AB32" s="20"/>
      <c r="AC32" s="20"/>
      <c r="AD32" s="31"/>
      <c r="AE32" s="31"/>
      <c r="AF32" s="117"/>
      <c r="AG32" s="117"/>
      <c r="AH32" s="122"/>
      <c r="AI32" s="43" t="s">
        <v>1545</v>
      </c>
      <c r="AJ32" s="20"/>
      <c r="AK32" s="20"/>
      <c r="AL32" s="20"/>
      <c r="AM32" s="20"/>
      <c r="AN32" s="20"/>
      <c r="AO32" s="20"/>
      <c r="AP32" s="20"/>
      <c r="AQ32" s="20"/>
      <c r="AR32" s="20"/>
      <c r="AS32" s="22" t="s">
        <v>1484</v>
      </c>
      <c r="AT32" s="222">
        <v>1</v>
      </c>
      <c r="AU32" s="223"/>
      <c r="AV32" s="75"/>
      <c r="AW32" s="76"/>
      <c r="AX32" s="76"/>
      <c r="AY32" s="66" t="s">
        <v>516</v>
      </c>
      <c r="AZ32" s="75"/>
      <c r="BA32" s="76"/>
      <c r="BB32" s="76"/>
      <c r="BC32" s="66" t="s">
        <v>516</v>
      </c>
      <c r="BD32" s="177">
        <f>ROUND(ROUND(G24*AT32,0)*(1+AX31),0)+(ROUND(ROUND(S33*AT32,0)*(1+BB31),0))</f>
        <v>1155</v>
      </c>
      <c r="BE32" s="29"/>
      <c r="BF32" s="185"/>
    </row>
    <row r="33" spans="1:58" s="147" customFormat="1" ht="17.100000000000001" customHeight="1" x14ac:dyDescent="0.15">
      <c r="A33" s="7">
        <v>16</v>
      </c>
      <c r="B33" s="8">
        <v>3521</v>
      </c>
      <c r="C33" s="9" t="s">
        <v>281</v>
      </c>
      <c r="D33" s="56"/>
      <c r="E33" s="56"/>
      <c r="F33" s="56"/>
      <c r="G33" s="56"/>
      <c r="H33" s="126"/>
      <c r="I33" s="126"/>
      <c r="J33" s="126"/>
      <c r="K33" s="14"/>
      <c r="L33" s="14"/>
      <c r="M33" s="14"/>
      <c r="N33" s="14"/>
      <c r="O33" s="132"/>
      <c r="P33" s="127"/>
      <c r="Q33" s="127"/>
      <c r="R33" s="127"/>
      <c r="S33" s="240">
        <f>'移動支援(伴う、合成日中)'!S33:T33</f>
        <v>433</v>
      </c>
      <c r="T33" s="240"/>
      <c r="U33" s="14" t="s">
        <v>62</v>
      </c>
      <c r="V33" s="14"/>
      <c r="W33" s="24"/>
      <c r="X33" s="27"/>
      <c r="Y33" s="27"/>
      <c r="Z33" s="112" t="s">
        <v>205</v>
      </c>
      <c r="AA33" s="91"/>
      <c r="AB33" s="91"/>
      <c r="AC33" s="91"/>
      <c r="AD33" s="91"/>
      <c r="AE33" s="91"/>
      <c r="AF33" s="24" t="s">
        <v>1484</v>
      </c>
      <c r="AG33" s="219">
        <v>0.7</v>
      </c>
      <c r="AH33" s="220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26"/>
      <c r="AT33" s="39"/>
      <c r="AU33" s="40"/>
      <c r="AV33" s="75"/>
      <c r="AW33" s="76"/>
      <c r="AX33" s="76"/>
      <c r="AY33" s="77"/>
      <c r="AZ33" s="75"/>
      <c r="BA33" s="76"/>
      <c r="BB33" s="76"/>
      <c r="BC33" s="77"/>
      <c r="BD33" s="177">
        <f>ROUND(ROUND($G$24*AG33,0)*(1+$AX$31),0)+(ROUND(ROUND(S33*AG33,0)*(1+$BB$31),0))</f>
        <v>809</v>
      </c>
      <c r="BE33" s="29"/>
      <c r="BF33" s="185">
        <f t="shared" si="1"/>
        <v>837</v>
      </c>
    </row>
    <row r="34" spans="1:58" s="147" customFormat="1" ht="17.100000000000001" customHeight="1" x14ac:dyDescent="0.15">
      <c r="A34" s="7">
        <v>16</v>
      </c>
      <c r="B34" s="8">
        <v>3523</v>
      </c>
      <c r="C34" s="9" t="s">
        <v>823</v>
      </c>
      <c r="D34" s="215" t="s">
        <v>905</v>
      </c>
      <c r="E34" s="241"/>
      <c r="F34" s="241"/>
      <c r="G34" s="241"/>
      <c r="H34" s="241"/>
      <c r="I34" s="241"/>
      <c r="J34" s="241"/>
      <c r="K34" s="241"/>
      <c r="L34" s="241"/>
      <c r="M34" s="241"/>
      <c r="N34" s="15"/>
      <c r="O34" s="245" t="s">
        <v>197</v>
      </c>
      <c r="P34" s="241"/>
      <c r="Q34" s="241"/>
      <c r="R34" s="241"/>
      <c r="S34" s="241"/>
      <c r="T34" s="241"/>
      <c r="U34" s="241"/>
      <c r="V34" s="241"/>
      <c r="W34" s="241"/>
      <c r="X34" s="241"/>
      <c r="Y34" s="52"/>
      <c r="Z34" s="16"/>
      <c r="AA34" s="16"/>
      <c r="AB34" s="16"/>
      <c r="AC34" s="16"/>
      <c r="AD34" s="28"/>
      <c r="AE34" s="28"/>
      <c r="AF34" s="16"/>
      <c r="AG34" s="44"/>
      <c r="AH34" s="45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26"/>
      <c r="AT34" s="39"/>
      <c r="AU34" s="40"/>
      <c r="AV34" s="75"/>
      <c r="AW34" s="76"/>
      <c r="AX34" s="76"/>
      <c r="AY34" s="77"/>
      <c r="AZ34" s="75"/>
      <c r="BA34" s="76"/>
      <c r="BB34" s="76"/>
      <c r="BC34" s="77"/>
      <c r="BD34" s="177">
        <f>ROUND(G36*(1+AX31),0)+(ROUND(S36*(1+BB31),0))</f>
        <v>857</v>
      </c>
      <c r="BE34" s="29"/>
    </row>
    <row r="35" spans="1:58" s="147" customFormat="1" ht="17.100000000000001" customHeight="1" x14ac:dyDescent="0.15">
      <c r="A35" s="7">
        <v>16</v>
      </c>
      <c r="B35" s="8">
        <v>3524</v>
      </c>
      <c r="C35" s="9" t="s">
        <v>824</v>
      </c>
      <c r="D35" s="242"/>
      <c r="E35" s="243"/>
      <c r="F35" s="243"/>
      <c r="G35" s="243"/>
      <c r="H35" s="243"/>
      <c r="I35" s="243"/>
      <c r="J35" s="243"/>
      <c r="K35" s="243"/>
      <c r="L35" s="243"/>
      <c r="M35" s="243"/>
      <c r="N35" s="125"/>
      <c r="O35" s="242"/>
      <c r="P35" s="243"/>
      <c r="Q35" s="243"/>
      <c r="R35" s="243"/>
      <c r="S35" s="243"/>
      <c r="T35" s="243"/>
      <c r="U35" s="243"/>
      <c r="V35" s="243"/>
      <c r="W35" s="243"/>
      <c r="X35" s="243"/>
      <c r="Y35" s="48"/>
      <c r="Z35" s="19"/>
      <c r="AA35" s="20"/>
      <c r="AB35" s="20"/>
      <c r="AC35" s="20"/>
      <c r="AD35" s="31"/>
      <c r="AE35" s="31"/>
      <c r="AF35" s="117"/>
      <c r="AG35" s="117"/>
      <c r="AH35" s="122"/>
      <c r="AI35" s="43" t="s">
        <v>1545</v>
      </c>
      <c r="AJ35" s="20"/>
      <c r="AK35" s="20"/>
      <c r="AL35" s="20"/>
      <c r="AM35" s="20"/>
      <c r="AN35" s="20"/>
      <c r="AO35" s="20"/>
      <c r="AP35" s="20"/>
      <c r="AQ35" s="20"/>
      <c r="AR35" s="20"/>
      <c r="AS35" s="22" t="s">
        <v>1484</v>
      </c>
      <c r="AT35" s="222">
        <v>1</v>
      </c>
      <c r="AU35" s="223"/>
      <c r="AV35" s="75"/>
      <c r="AW35" s="76"/>
      <c r="AX35" s="76"/>
      <c r="AY35" s="77"/>
      <c r="AZ35" s="75"/>
      <c r="BA35" s="76"/>
      <c r="BB35" s="76"/>
      <c r="BC35" s="77"/>
      <c r="BD35" s="177">
        <f>ROUND(ROUND(G36*AT35,0)*(1+AX31),0)+(ROUND(ROUND(S36*AT35,0)*(1+BB31),0))</f>
        <v>857</v>
      </c>
      <c r="BE35" s="29"/>
    </row>
    <row r="36" spans="1:58" s="147" customFormat="1" ht="17.100000000000001" customHeight="1" x14ac:dyDescent="0.15">
      <c r="A36" s="7">
        <v>16</v>
      </c>
      <c r="B36" s="8">
        <v>3525</v>
      </c>
      <c r="C36" s="9" t="s">
        <v>282</v>
      </c>
      <c r="D36" s="55"/>
      <c r="E36" s="56"/>
      <c r="F36" s="127"/>
      <c r="G36" s="221">
        <f>'移動支援(伴う、合成日中)'!G36:H36</f>
        <v>587</v>
      </c>
      <c r="H36" s="221"/>
      <c r="I36" s="14" t="s">
        <v>62</v>
      </c>
      <c r="J36" s="14"/>
      <c r="K36" s="24"/>
      <c r="L36" s="27"/>
      <c r="M36" s="27"/>
      <c r="N36" s="125"/>
      <c r="O36" s="127"/>
      <c r="P36" s="127"/>
      <c r="Q36" s="127"/>
      <c r="R36" s="127"/>
      <c r="S36" s="240">
        <f>'移動支援(伴う、合成日中)'!S36:T36</f>
        <v>82</v>
      </c>
      <c r="T36" s="240"/>
      <c r="U36" s="14" t="s">
        <v>62</v>
      </c>
      <c r="V36" s="127"/>
      <c r="W36" s="24"/>
      <c r="X36" s="27"/>
      <c r="Y36" s="27"/>
      <c r="Z36" s="112" t="s">
        <v>205</v>
      </c>
      <c r="AA36" s="91"/>
      <c r="AB36" s="91"/>
      <c r="AC36" s="91"/>
      <c r="AD36" s="91"/>
      <c r="AE36" s="91"/>
      <c r="AF36" s="24" t="s">
        <v>1484</v>
      </c>
      <c r="AG36" s="219">
        <v>0.7</v>
      </c>
      <c r="AH36" s="220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26"/>
      <c r="AT36" s="39"/>
      <c r="AU36" s="40"/>
      <c r="AV36" s="75"/>
      <c r="AW36" s="76"/>
      <c r="AX36" s="76"/>
      <c r="AY36" s="77"/>
      <c r="AZ36" s="75"/>
      <c r="BA36" s="76"/>
      <c r="BB36" s="76"/>
      <c r="BC36" s="77"/>
      <c r="BD36" s="177">
        <f>ROUND(ROUND($G$36*AG36,0)*(1+$AX$31),0)+(ROUND(ROUND(S36*AG36,0)*(1+$BB$31),0))</f>
        <v>600</v>
      </c>
      <c r="BE36" s="29"/>
      <c r="BF36" s="185">
        <f>$G$36+S36</f>
        <v>669</v>
      </c>
    </row>
    <row r="37" spans="1:58" s="147" customFormat="1" ht="17.100000000000001" customHeight="1" x14ac:dyDescent="0.15">
      <c r="A37" s="7">
        <v>16</v>
      </c>
      <c r="B37" s="8">
        <v>3527</v>
      </c>
      <c r="C37" s="9" t="s">
        <v>825</v>
      </c>
      <c r="D37" s="55"/>
      <c r="E37" s="56"/>
      <c r="F37" s="56"/>
      <c r="G37" s="56"/>
      <c r="H37" s="126"/>
      <c r="I37" s="126"/>
      <c r="J37" s="126"/>
      <c r="K37" s="14"/>
      <c r="L37" s="14"/>
      <c r="M37" s="14"/>
      <c r="N37" s="18"/>
      <c r="O37" s="245" t="s">
        <v>198</v>
      </c>
      <c r="P37" s="241"/>
      <c r="Q37" s="241"/>
      <c r="R37" s="241"/>
      <c r="S37" s="241"/>
      <c r="T37" s="241"/>
      <c r="U37" s="241"/>
      <c r="V37" s="241"/>
      <c r="W37" s="241"/>
      <c r="X37" s="241"/>
      <c r="Y37" s="52"/>
      <c r="Z37" s="16"/>
      <c r="AA37" s="16"/>
      <c r="AB37" s="16"/>
      <c r="AC37" s="16"/>
      <c r="AD37" s="28"/>
      <c r="AE37" s="28"/>
      <c r="AF37" s="16"/>
      <c r="AG37" s="44"/>
      <c r="AH37" s="45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26"/>
      <c r="AT37" s="39"/>
      <c r="AU37" s="40"/>
      <c r="AV37" s="75"/>
      <c r="AW37" s="76"/>
      <c r="AX37" s="76"/>
      <c r="AY37" s="77"/>
      <c r="AZ37" s="75"/>
      <c r="BA37" s="76"/>
      <c r="BB37" s="76"/>
      <c r="BC37" s="77"/>
      <c r="BD37" s="177">
        <f>ROUND(G36*(1+AX31),0)+(ROUND(S39*(1+BB31),0))</f>
        <v>985</v>
      </c>
      <c r="BE37" s="29"/>
      <c r="BF37" s="185"/>
    </row>
    <row r="38" spans="1:58" s="147" customFormat="1" ht="17.100000000000001" customHeight="1" x14ac:dyDescent="0.15">
      <c r="A38" s="7">
        <v>16</v>
      </c>
      <c r="B38" s="8">
        <v>3528</v>
      </c>
      <c r="C38" s="9" t="s">
        <v>826</v>
      </c>
      <c r="D38" s="56"/>
      <c r="E38" s="56"/>
      <c r="F38" s="56"/>
      <c r="G38" s="56"/>
      <c r="H38" s="126"/>
      <c r="I38" s="126"/>
      <c r="J38" s="126"/>
      <c r="K38" s="14"/>
      <c r="L38" s="14"/>
      <c r="M38" s="14"/>
      <c r="N38" s="18"/>
      <c r="O38" s="242"/>
      <c r="P38" s="243"/>
      <c r="Q38" s="243"/>
      <c r="R38" s="243"/>
      <c r="S38" s="243"/>
      <c r="T38" s="243"/>
      <c r="U38" s="243"/>
      <c r="V38" s="243"/>
      <c r="W38" s="243"/>
      <c r="X38" s="243"/>
      <c r="Y38" s="48"/>
      <c r="Z38" s="19"/>
      <c r="AA38" s="20"/>
      <c r="AB38" s="20"/>
      <c r="AC38" s="20"/>
      <c r="AD38" s="31"/>
      <c r="AE38" s="31"/>
      <c r="AF38" s="117"/>
      <c r="AG38" s="117"/>
      <c r="AH38" s="122"/>
      <c r="AI38" s="43" t="s">
        <v>1545</v>
      </c>
      <c r="AJ38" s="20"/>
      <c r="AK38" s="20"/>
      <c r="AL38" s="20"/>
      <c r="AM38" s="20"/>
      <c r="AN38" s="20"/>
      <c r="AO38" s="20"/>
      <c r="AP38" s="20"/>
      <c r="AQ38" s="20"/>
      <c r="AR38" s="20"/>
      <c r="AS38" s="22" t="s">
        <v>1484</v>
      </c>
      <c r="AT38" s="222">
        <v>1</v>
      </c>
      <c r="AU38" s="223"/>
      <c r="AV38" s="75"/>
      <c r="AW38" s="76"/>
      <c r="AX38" s="76"/>
      <c r="AY38" s="77"/>
      <c r="AZ38" s="75"/>
      <c r="BA38" s="76"/>
      <c r="BB38" s="76"/>
      <c r="BC38" s="77"/>
      <c r="BD38" s="177">
        <f>ROUND(ROUND(G36*AT38,0)*(1+AX31),0)+(ROUND(ROUND(S39*AT38,0)*(1+BB31),0))</f>
        <v>985</v>
      </c>
      <c r="BE38" s="29"/>
      <c r="BF38" s="185"/>
    </row>
    <row r="39" spans="1:58" s="147" customFormat="1" ht="17.100000000000001" customHeight="1" x14ac:dyDescent="0.15">
      <c r="A39" s="7">
        <v>16</v>
      </c>
      <c r="B39" s="8">
        <v>3529</v>
      </c>
      <c r="C39" s="9" t="s">
        <v>283</v>
      </c>
      <c r="D39" s="56"/>
      <c r="E39" s="56"/>
      <c r="F39" s="56"/>
      <c r="G39" s="56"/>
      <c r="H39" s="126"/>
      <c r="I39" s="126"/>
      <c r="J39" s="126"/>
      <c r="K39" s="14"/>
      <c r="L39" s="14"/>
      <c r="M39" s="14"/>
      <c r="N39" s="18"/>
      <c r="O39" s="127"/>
      <c r="P39" s="127"/>
      <c r="Q39" s="127"/>
      <c r="R39" s="127"/>
      <c r="S39" s="240">
        <f>'移動支援(伴う、合成日中)'!S39:T39</f>
        <v>167</v>
      </c>
      <c r="T39" s="240"/>
      <c r="U39" s="14" t="s">
        <v>62</v>
      </c>
      <c r="V39" s="127"/>
      <c r="W39" s="24"/>
      <c r="X39" s="27"/>
      <c r="Y39" s="27"/>
      <c r="Z39" s="112" t="s">
        <v>205</v>
      </c>
      <c r="AA39" s="91"/>
      <c r="AB39" s="91"/>
      <c r="AC39" s="91"/>
      <c r="AD39" s="91"/>
      <c r="AE39" s="91"/>
      <c r="AF39" s="24" t="s">
        <v>1484</v>
      </c>
      <c r="AG39" s="219">
        <v>0.7</v>
      </c>
      <c r="AH39" s="220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26"/>
      <c r="AT39" s="39"/>
      <c r="AU39" s="40"/>
      <c r="AV39" s="75"/>
      <c r="AW39" s="76"/>
      <c r="AX39" s="76"/>
      <c r="AY39" s="77"/>
      <c r="AZ39" s="75"/>
      <c r="BA39" s="76"/>
      <c r="BB39" s="76"/>
      <c r="BC39" s="77"/>
      <c r="BD39" s="177">
        <f>ROUND(ROUND($G$36*AG39,0)*(1+$AX$31),0)+(ROUND(ROUND(S39*AG39,0)*(1+$BB$31),0))</f>
        <v>690</v>
      </c>
      <c r="BE39" s="29"/>
      <c r="BF39" s="185">
        <f t="shared" ref="BF39:BF42" si="2">$G$36+S39</f>
        <v>754</v>
      </c>
    </row>
    <row r="40" spans="1:58" s="147" customFormat="1" ht="17.100000000000001" customHeight="1" x14ac:dyDescent="0.15">
      <c r="A40" s="7">
        <v>16</v>
      </c>
      <c r="B40" s="8">
        <v>3531</v>
      </c>
      <c r="C40" s="9" t="s">
        <v>827</v>
      </c>
      <c r="D40" s="56"/>
      <c r="E40" s="56"/>
      <c r="F40" s="56"/>
      <c r="G40" s="56"/>
      <c r="H40" s="126"/>
      <c r="I40" s="126"/>
      <c r="J40" s="126"/>
      <c r="K40" s="14"/>
      <c r="L40" s="14"/>
      <c r="M40" s="14"/>
      <c r="N40" s="14"/>
      <c r="O40" s="245" t="s">
        <v>199</v>
      </c>
      <c r="P40" s="241"/>
      <c r="Q40" s="241"/>
      <c r="R40" s="241"/>
      <c r="S40" s="241"/>
      <c r="T40" s="241"/>
      <c r="U40" s="241"/>
      <c r="V40" s="241"/>
      <c r="W40" s="241"/>
      <c r="X40" s="241"/>
      <c r="Y40" s="52"/>
      <c r="Z40" s="16"/>
      <c r="AA40" s="16"/>
      <c r="AB40" s="16"/>
      <c r="AC40" s="16"/>
      <c r="AD40" s="28"/>
      <c r="AE40" s="28"/>
      <c r="AF40" s="16"/>
      <c r="AG40" s="44"/>
      <c r="AH40" s="45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26"/>
      <c r="AT40" s="39"/>
      <c r="AU40" s="40"/>
      <c r="AV40" s="75"/>
      <c r="AW40" s="76"/>
      <c r="AX40" s="76"/>
      <c r="AY40" s="77"/>
      <c r="AZ40" s="75"/>
      <c r="BA40" s="76"/>
      <c r="BB40" s="76"/>
      <c r="BC40" s="77"/>
      <c r="BD40" s="177">
        <f>ROUND(G36*(1+AX31),0)+(ROUND(S42*(1+BB31),0))</f>
        <v>1109</v>
      </c>
      <c r="BE40" s="29"/>
      <c r="BF40" s="185"/>
    </row>
    <row r="41" spans="1:58" s="147" customFormat="1" ht="17.100000000000001" customHeight="1" x14ac:dyDescent="0.15">
      <c r="A41" s="7">
        <v>16</v>
      </c>
      <c r="B41" s="8">
        <v>3532</v>
      </c>
      <c r="C41" s="9" t="s">
        <v>828</v>
      </c>
      <c r="D41" s="56"/>
      <c r="E41" s="56"/>
      <c r="F41" s="56"/>
      <c r="G41" s="56"/>
      <c r="H41" s="126"/>
      <c r="I41" s="126"/>
      <c r="J41" s="126"/>
      <c r="K41" s="14"/>
      <c r="L41" s="14"/>
      <c r="M41" s="14"/>
      <c r="N41" s="14"/>
      <c r="O41" s="242"/>
      <c r="P41" s="243"/>
      <c r="Q41" s="243"/>
      <c r="R41" s="243"/>
      <c r="S41" s="243"/>
      <c r="T41" s="243"/>
      <c r="U41" s="243"/>
      <c r="V41" s="243"/>
      <c r="W41" s="243"/>
      <c r="X41" s="243"/>
      <c r="Y41" s="48"/>
      <c r="Z41" s="19"/>
      <c r="AA41" s="20"/>
      <c r="AB41" s="20"/>
      <c r="AC41" s="20"/>
      <c r="AD41" s="31"/>
      <c r="AE41" s="31"/>
      <c r="AF41" s="117"/>
      <c r="AG41" s="117"/>
      <c r="AH41" s="122"/>
      <c r="AI41" s="43" t="s">
        <v>1545</v>
      </c>
      <c r="AJ41" s="20"/>
      <c r="AK41" s="20"/>
      <c r="AL41" s="20"/>
      <c r="AM41" s="20"/>
      <c r="AN41" s="20"/>
      <c r="AO41" s="20"/>
      <c r="AP41" s="20"/>
      <c r="AQ41" s="20"/>
      <c r="AR41" s="20"/>
      <c r="AS41" s="22" t="s">
        <v>1484</v>
      </c>
      <c r="AT41" s="222">
        <v>1</v>
      </c>
      <c r="AU41" s="223"/>
      <c r="AV41" s="75"/>
      <c r="AW41" s="76"/>
      <c r="AX41" s="76"/>
      <c r="AY41" s="77"/>
      <c r="AZ41" s="75"/>
      <c r="BA41" s="76"/>
      <c r="BB41" s="76"/>
      <c r="BC41" s="77"/>
      <c r="BD41" s="177">
        <f>ROUND(ROUND(G36*AT41,0)*(1+AX31),0)+(ROUND(ROUND(S42*AT41,0)*(1+BB31),0))</f>
        <v>1109</v>
      </c>
      <c r="BE41" s="29"/>
      <c r="BF41" s="185"/>
    </row>
    <row r="42" spans="1:58" s="147" customFormat="1" ht="17.100000000000001" customHeight="1" x14ac:dyDescent="0.15">
      <c r="A42" s="7">
        <v>16</v>
      </c>
      <c r="B42" s="8">
        <v>3533</v>
      </c>
      <c r="C42" s="9" t="s">
        <v>284</v>
      </c>
      <c r="D42" s="56"/>
      <c r="E42" s="56"/>
      <c r="F42" s="56"/>
      <c r="G42" s="56"/>
      <c r="H42" s="126"/>
      <c r="I42" s="126"/>
      <c r="J42" s="126"/>
      <c r="K42" s="14"/>
      <c r="L42" s="14"/>
      <c r="M42" s="14"/>
      <c r="N42" s="14"/>
      <c r="O42" s="132"/>
      <c r="P42" s="127"/>
      <c r="Q42" s="127"/>
      <c r="R42" s="127"/>
      <c r="S42" s="240">
        <f>'移動支援(伴う、合成日中)'!S42:T42</f>
        <v>250</v>
      </c>
      <c r="T42" s="240"/>
      <c r="U42" s="14" t="s">
        <v>62</v>
      </c>
      <c r="V42" s="127"/>
      <c r="W42" s="24"/>
      <c r="X42" s="27"/>
      <c r="Y42" s="27"/>
      <c r="Z42" s="112" t="s">
        <v>205</v>
      </c>
      <c r="AA42" s="91"/>
      <c r="AB42" s="91"/>
      <c r="AC42" s="91"/>
      <c r="AD42" s="91"/>
      <c r="AE42" s="91"/>
      <c r="AF42" s="24" t="s">
        <v>1484</v>
      </c>
      <c r="AG42" s="219">
        <v>0.7</v>
      </c>
      <c r="AH42" s="220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26"/>
      <c r="AT42" s="39"/>
      <c r="AU42" s="40"/>
      <c r="AV42" s="75"/>
      <c r="AW42" s="76"/>
      <c r="AX42" s="76"/>
      <c r="AY42" s="77"/>
      <c r="AZ42" s="75"/>
      <c r="BA42" s="76"/>
      <c r="BB42" s="76"/>
      <c r="BC42" s="77"/>
      <c r="BD42" s="177">
        <f>ROUND(ROUND($G$36*AG42,0)*(1+$AX$31),0)+(ROUND(ROUND(S42*AG42,0)*(1+$BB$31),0))</f>
        <v>777</v>
      </c>
      <c r="BE42" s="29"/>
      <c r="BF42" s="185">
        <f t="shared" si="2"/>
        <v>837</v>
      </c>
    </row>
    <row r="43" spans="1:58" s="147" customFormat="1" ht="17.100000000000001" customHeight="1" x14ac:dyDescent="0.15">
      <c r="A43" s="7">
        <v>16</v>
      </c>
      <c r="B43" s="8">
        <v>3535</v>
      </c>
      <c r="C43" s="9" t="s">
        <v>829</v>
      </c>
      <c r="D43" s="215" t="s">
        <v>180</v>
      </c>
      <c r="E43" s="241"/>
      <c r="F43" s="241"/>
      <c r="G43" s="241"/>
      <c r="H43" s="241"/>
      <c r="I43" s="241"/>
      <c r="J43" s="241"/>
      <c r="K43" s="241"/>
      <c r="L43" s="241"/>
      <c r="M43" s="241"/>
      <c r="N43" s="15"/>
      <c r="O43" s="245" t="s">
        <v>197</v>
      </c>
      <c r="P43" s="241"/>
      <c r="Q43" s="241"/>
      <c r="R43" s="241"/>
      <c r="S43" s="241"/>
      <c r="T43" s="241"/>
      <c r="U43" s="241"/>
      <c r="V43" s="241"/>
      <c r="W43" s="241"/>
      <c r="X43" s="241"/>
      <c r="Y43" s="52"/>
      <c r="Z43" s="16"/>
      <c r="AA43" s="16"/>
      <c r="AB43" s="16"/>
      <c r="AC43" s="16"/>
      <c r="AD43" s="28"/>
      <c r="AE43" s="28"/>
      <c r="AF43" s="16"/>
      <c r="AG43" s="44"/>
      <c r="AH43" s="45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26"/>
      <c r="AT43" s="39"/>
      <c r="AU43" s="40"/>
      <c r="AV43" s="75"/>
      <c r="AW43" s="76"/>
      <c r="AX43" s="76"/>
      <c r="AY43" s="77"/>
      <c r="AZ43" s="75"/>
      <c r="BA43" s="76"/>
      <c r="BB43" s="76"/>
      <c r="BC43" s="77"/>
      <c r="BD43" s="177">
        <f>ROUND(G45*(1+AX31),0)+(ROUND(S45*(1+BB31),0))</f>
        <v>964</v>
      </c>
      <c r="BE43" s="29"/>
    </row>
    <row r="44" spans="1:58" s="147" customFormat="1" ht="17.100000000000001" customHeight="1" x14ac:dyDescent="0.15">
      <c r="A44" s="7">
        <v>16</v>
      </c>
      <c r="B44" s="8">
        <v>3536</v>
      </c>
      <c r="C44" s="9" t="s">
        <v>830</v>
      </c>
      <c r="D44" s="242"/>
      <c r="E44" s="243"/>
      <c r="F44" s="243"/>
      <c r="G44" s="243"/>
      <c r="H44" s="243"/>
      <c r="I44" s="243"/>
      <c r="J44" s="243"/>
      <c r="K44" s="243"/>
      <c r="L44" s="243"/>
      <c r="M44" s="243"/>
      <c r="N44" s="125"/>
      <c r="O44" s="242"/>
      <c r="P44" s="243"/>
      <c r="Q44" s="243"/>
      <c r="R44" s="243"/>
      <c r="S44" s="243"/>
      <c r="T44" s="243"/>
      <c r="U44" s="243"/>
      <c r="V44" s="243"/>
      <c r="W44" s="243"/>
      <c r="X44" s="243"/>
      <c r="Y44" s="48"/>
      <c r="Z44" s="19"/>
      <c r="AA44" s="20"/>
      <c r="AB44" s="20"/>
      <c r="AC44" s="20"/>
      <c r="AD44" s="31"/>
      <c r="AE44" s="31"/>
      <c r="AF44" s="117"/>
      <c r="AG44" s="117"/>
      <c r="AH44" s="122"/>
      <c r="AI44" s="43" t="s">
        <v>1545</v>
      </c>
      <c r="AJ44" s="20"/>
      <c r="AK44" s="20"/>
      <c r="AL44" s="20"/>
      <c r="AM44" s="20"/>
      <c r="AN44" s="20"/>
      <c r="AO44" s="20"/>
      <c r="AP44" s="20"/>
      <c r="AQ44" s="20"/>
      <c r="AR44" s="20"/>
      <c r="AS44" s="22" t="s">
        <v>1484</v>
      </c>
      <c r="AT44" s="222">
        <v>1</v>
      </c>
      <c r="AU44" s="223"/>
      <c r="AV44" s="75"/>
      <c r="AW44" s="76"/>
      <c r="AX44" s="76"/>
      <c r="AY44" s="77"/>
      <c r="AZ44" s="75"/>
      <c r="BA44" s="76"/>
      <c r="BB44" s="76"/>
      <c r="BC44" s="77"/>
      <c r="BD44" s="177">
        <f>ROUND(ROUND(G45*AT44,0)*(1+AX31),0)+(ROUND(ROUND(S45*AT44,0)*(1+BB31),0))</f>
        <v>964</v>
      </c>
      <c r="BE44" s="29"/>
    </row>
    <row r="45" spans="1:58" s="147" customFormat="1" ht="17.100000000000001" customHeight="1" x14ac:dyDescent="0.15">
      <c r="A45" s="7">
        <v>16</v>
      </c>
      <c r="B45" s="8">
        <v>3537</v>
      </c>
      <c r="C45" s="9" t="s">
        <v>285</v>
      </c>
      <c r="D45" s="55"/>
      <c r="E45" s="56"/>
      <c r="F45" s="127"/>
      <c r="G45" s="221">
        <f>'移動支援(伴う、合成日中)'!G45:H45</f>
        <v>669</v>
      </c>
      <c r="H45" s="221"/>
      <c r="I45" s="14" t="s">
        <v>62</v>
      </c>
      <c r="J45" s="14"/>
      <c r="K45" s="24"/>
      <c r="L45" s="27"/>
      <c r="M45" s="27"/>
      <c r="N45" s="125"/>
      <c r="O45" s="127"/>
      <c r="P45" s="127"/>
      <c r="Q45" s="127"/>
      <c r="R45" s="127"/>
      <c r="S45" s="240">
        <f>'移動支援(伴う、合成日中)'!S45:T45</f>
        <v>85</v>
      </c>
      <c r="T45" s="240"/>
      <c r="U45" s="14" t="s">
        <v>62</v>
      </c>
      <c r="V45" s="127"/>
      <c r="W45" s="24"/>
      <c r="X45" s="27"/>
      <c r="Y45" s="27"/>
      <c r="Z45" s="112" t="s">
        <v>205</v>
      </c>
      <c r="AA45" s="91"/>
      <c r="AB45" s="91"/>
      <c r="AC45" s="91"/>
      <c r="AD45" s="91"/>
      <c r="AE45" s="91"/>
      <c r="AF45" s="24" t="s">
        <v>1484</v>
      </c>
      <c r="AG45" s="219">
        <v>0.7</v>
      </c>
      <c r="AH45" s="220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26"/>
      <c r="AT45" s="39"/>
      <c r="AU45" s="40"/>
      <c r="AV45" s="75"/>
      <c r="AW45" s="76"/>
      <c r="AX45" s="76"/>
      <c r="AY45" s="77"/>
      <c r="AZ45" s="75"/>
      <c r="BA45" s="76"/>
      <c r="BB45" s="76"/>
      <c r="BC45" s="77"/>
      <c r="BD45" s="177">
        <f>ROUND(ROUND($G$45*AG45,0)*(1+$AX$31),0)+(ROUND(ROUND(S45*AG45,0)*(1+$BB$31),0))</f>
        <v>675</v>
      </c>
      <c r="BE45" s="29"/>
      <c r="BF45" s="185">
        <f>$G$45+S45</f>
        <v>754</v>
      </c>
    </row>
    <row r="46" spans="1:58" s="147" customFormat="1" ht="17.100000000000001" customHeight="1" x14ac:dyDescent="0.15">
      <c r="A46" s="7">
        <v>16</v>
      </c>
      <c r="B46" s="8">
        <v>3539</v>
      </c>
      <c r="C46" s="9" t="s">
        <v>831</v>
      </c>
      <c r="D46" s="55"/>
      <c r="E46" s="56"/>
      <c r="F46" s="56"/>
      <c r="G46" s="56"/>
      <c r="H46" s="126"/>
      <c r="I46" s="126"/>
      <c r="J46" s="126"/>
      <c r="K46" s="14"/>
      <c r="L46" s="14"/>
      <c r="M46" s="14"/>
      <c r="N46" s="18"/>
      <c r="O46" s="245" t="s">
        <v>198</v>
      </c>
      <c r="P46" s="241"/>
      <c r="Q46" s="241"/>
      <c r="R46" s="241"/>
      <c r="S46" s="241"/>
      <c r="T46" s="241"/>
      <c r="U46" s="241"/>
      <c r="V46" s="241"/>
      <c r="W46" s="241"/>
      <c r="X46" s="241"/>
      <c r="Y46" s="52"/>
      <c r="Z46" s="16"/>
      <c r="AA46" s="16"/>
      <c r="AB46" s="16"/>
      <c r="AC46" s="16"/>
      <c r="AD46" s="28"/>
      <c r="AE46" s="28"/>
      <c r="AF46" s="16"/>
      <c r="AG46" s="44"/>
      <c r="AH46" s="45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26"/>
      <c r="AT46" s="39"/>
      <c r="AU46" s="40"/>
      <c r="AV46" s="75"/>
      <c r="AW46" s="76"/>
      <c r="AX46" s="76"/>
      <c r="AY46" s="77"/>
      <c r="AZ46" s="75"/>
      <c r="BA46" s="76"/>
      <c r="BB46" s="76"/>
      <c r="BC46" s="77"/>
      <c r="BD46" s="177">
        <f>ROUND(G45*(1+AX31),0)+(ROUND(S48*(1+BB31),0))</f>
        <v>1088</v>
      </c>
      <c r="BE46" s="29"/>
      <c r="BF46" s="185"/>
    </row>
    <row r="47" spans="1:58" s="147" customFormat="1" ht="17.100000000000001" customHeight="1" x14ac:dyDescent="0.15">
      <c r="A47" s="7">
        <v>16</v>
      </c>
      <c r="B47" s="8">
        <v>3540</v>
      </c>
      <c r="C47" s="9" t="s">
        <v>832</v>
      </c>
      <c r="D47" s="56"/>
      <c r="E47" s="56"/>
      <c r="F47" s="56"/>
      <c r="G47" s="56"/>
      <c r="H47" s="126"/>
      <c r="I47" s="126"/>
      <c r="J47" s="126"/>
      <c r="K47" s="14"/>
      <c r="L47" s="14"/>
      <c r="M47" s="14"/>
      <c r="N47" s="18"/>
      <c r="O47" s="242"/>
      <c r="P47" s="243"/>
      <c r="Q47" s="243"/>
      <c r="R47" s="243"/>
      <c r="S47" s="243"/>
      <c r="T47" s="243"/>
      <c r="U47" s="243"/>
      <c r="V47" s="243"/>
      <c r="W47" s="243"/>
      <c r="X47" s="243"/>
      <c r="Y47" s="48"/>
      <c r="Z47" s="19"/>
      <c r="AA47" s="20"/>
      <c r="AB47" s="20"/>
      <c r="AC47" s="20"/>
      <c r="AD47" s="31"/>
      <c r="AE47" s="31"/>
      <c r="AF47" s="117"/>
      <c r="AG47" s="117"/>
      <c r="AH47" s="122"/>
      <c r="AI47" s="43" t="s">
        <v>1545</v>
      </c>
      <c r="AJ47" s="20"/>
      <c r="AK47" s="20"/>
      <c r="AL47" s="20"/>
      <c r="AM47" s="20"/>
      <c r="AN47" s="20"/>
      <c r="AO47" s="20"/>
      <c r="AP47" s="20"/>
      <c r="AQ47" s="20"/>
      <c r="AR47" s="20"/>
      <c r="AS47" s="22" t="s">
        <v>1484</v>
      </c>
      <c r="AT47" s="222">
        <v>1</v>
      </c>
      <c r="AU47" s="223"/>
      <c r="AV47" s="75"/>
      <c r="AW47" s="76"/>
      <c r="AX47" s="76"/>
      <c r="AY47" s="77"/>
      <c r="AZ47" s="75"/>
      <c r="BA47" s="76"/>
      <c r="BB47" s="76"/>
      <c r="BC47" s="77"/>
      <c r="BD47" s="177">
        <f>ROUND(ROUND(G45*AT47,0)*(1+AX31),0)+(ROUND(ROUND(S48*AT47,0)*(1+BB31),0))</f>
        <v>1088</v>
      </c>
      <c r="BE47" s="29"/>
      <c r="BF47" s="185"/>
    </row>
    <row r="48" spans="1:58" s="147" customFormat="1" ht="17.100000000000001" customHeight="1" x14ac:dyDescent="0.15">
      <c r="A48" s="7">
        <v>16</v>
      </c>
      <c r="B48" s="8">
        <v>3541</v>
      </c>
      <c r="C48" s="9" t="s">
        <v>286</v>
      </c>
      <c r="D48" s="56"/>
      <c r="E48" s="56"/>
      <c r="F48" s="56"/>
      <c r="G48" s="56"/>
      <c r="H48" s="126"/>
      <c r="I48" s="126"/>
      <c r="J48" s="126"/>
      <c r="K48" s="14"/>
      <c r="L48" s="14"/>
      <c r="M48" s="14"/>
      <c r="N48" s="18"/>
      <c r="O48" s="127"/>
      <c r="P48" s="127"/>
      <c r="Q48" s="127"/>
      <c r="R48" s="127"/>
      <c r="S48" s="240">
        <f>'移動支援(伴う、合成日中)'!S48:T48</f>
        <v>168</v>
      </c>
      <c r="T48" s="240"/>
      <c r="U48" s="14" t="s">
        <v>62</v>
      </c>
      <c r="V48" s="127"/>
      <c r="W48" s="24"/>
      <c r="X48" s="27"/>
      <c r="Y48" s="27"/>
      <c r="Z48" s="112" t="s">
        <v>205</v>
      </c>
      <c r="AA48" s="91"/>
      <c r="AB48" s="91"/>
      <c r="AC48" s="91"/>
      <c r="AD48" s="91"/>
      <c r="AE48" s="91"/>
      <c r="AF48" s="24" t="s">
        <v>1484</v>
      </c>
      <c r="AG48" s="219">
        <v>0.7</v>
      </c>
      <c r="AH48" s="220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26"/>
      <c r="AT48" s="39"/>
      <c r="AU48" s="40"/>
      <c r="AV48" s="75"/>
      <c r="AW48" s="76"/>
      <c r="AX48" s="76"/>
      <c r="AY48" s="77"/>
      <c r="AZ48" s="75"/>
      <c r="BA48" s="76"/>
      <c r="BB48" s="76"/>
      <c r="BC48" s="77"/>
      <c r="BD48" s="177">
        <f>ROUND(ROUND($G$45*AG48,0)*(1+$AX$31),0)+(ROUND(ROUND(S48*AG48,0)*(1+$BB$31),0))</f>
        <v>762</v>
      </c>
      <c r="BE48" s="29"/>
      <c r="BF48" s="185">
        <f t="shared" ref="BF48" si="3">$G$45+S48</f>
        <v>837</v>
      </c>
    </row>
    <row r="49" spans="1:58" s="147" customFormat="1" ht="17.100000000000001" customHeight="1" x14ac:dyDescent="0.15">
      <c r="A49" s="7">
        <v>16</v>
      </c>
      <c r="B49" s="8">
        <v>3543</v>
      </c>
      <c r="C49" s="9" t="s">
        <v>833</v>
      </c>
      <c r="D49" s="215" t="s">
        <v>181</v>
      </c>
      <c r="E49" s="241"/>
      <c r="F49" s="241"/>
      <c r="G49" s="241"/>
      <c r="H49" s="241"/>
      <c r="I49" s="241"/>
      <c r="J49" s="241"/>
      <c r="K49" s="241"/>
      <c r="L49" s="241"/>
      <c r="M49" s="241"/>
      <c r="N49" s="15"/>
      <c r="O49" s="245" t="s">
        <v>197</v>
      </c>
      <c r="P49" s="241"/>
      <c r="Q49" s="241"/>
      <c r="R49" s="241"/>
      <c r="S49" s="241"/>
      <c r="T49" s="241"/>
      <c r="U49" s="241"/>
      <c r="V49" s="241"/>
      <c r="W49" s="241"/>
      <c r="X49" s="241"/>
      <c r="Y49" s="52"/>
      <c r="Z49" s="16"/>
      <c r="AA49" s="16"/>
      <c r="AB49" s="16"/>
      <c r="AC49" s="16"/>
      <c r="AD49" s="28"/>
      <c r="AE49" s="28"/>
      <c r="AF49" s="16"/>
      <c r="AG49" s="44"/>
      <c r="AH49" s="45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26"/>
      <c r="AT49" s="39"/>
      <c r="AU49" s="40"/>
      <c r="AV49" s="75"/>
      <c r="AW49" s="76"/>
      <c r="AX49" s="76"/>
      <c r="AY49" s="77"/>
      <c r="AZ49" s="75"/>
      <c r="BA49" s="76"/>
      <c r="BB49" s="76"/>
      <c r="BC49" s="77"/>
      <c r="BD49" s="177">
        <f>ROUND(G51*(1+AX31),0)+(ROUND(S51*(1+BB31),0))</f>
        <v>1068</v>
      </c>
      <c r="BE49" s="29"/>
    </row>
    <row r="50" spans="1:58" s="147" customFormat="1" ht="17.100000000000001" customHeight="1" x14ac:dyDescent="0.15">
      <c r="A50" s="7">
        <v>16</v>
      </c>
      <c r="B50" s="8">
        <v>3544</v>
      </c>
      <c r="C50" s="9" t="s">
        <v>834</v>
      </c>
      <c r="D50" s="242"/>
      <c r="E50" s="243"/>
      <c r="F50" s="243"/>
      <c r="G50" s="243"/>
      <c r="H50" s="243"/>
      <c r="I50" s="243"/>
      <c r="J50" s="243"/>
      <c r="K50" s="243"/>
      <c r="L50" s="243"/>
      <c r="M50" s="243"/>
      <c r="N50" s="125"/>
      <c r="O50" s="242"/>
      <c r="P50" s="243"/>
      <c r="Q50" s="243"/>
      <c r="R50" s="243"/>
      <c r="S50" s="243"/>
      <c r="T50" s="243"/>
      <c r="U50" s="243"/>
      <c r="V50" s="243"/>
      <c r="W50" s="243"/>
      <c r="X50" s="243"/>
      <c r="Y50" s="48"/>
      <c r="Z50" s="19"/>
      <c r="AA50" s="20"/>
      <c r="AB50" s="20"/>
      <c r="AC50" s="20"/>
      <c r="AD50" s="31"/>
      <c r="AE50" s="31"/>
      <c r="AF50" s="117"/>
      <c r="AG50" s="117"/>
      <c r="AH50" s="122"/>
      <c r="AI50" s="43" t="s">
        <v>1545</v>
      </c>
      <c r="AJ50" s="20"/>
      <c r="AK50" s="20"/>
      <c r="AL50" s="20"/>
      <c r="AM50" s="20"/>
      <c r="AN50" s="20"/>
      <c r="AO50" s="20"/>
      <c r="AP50" s="20"/>
      <c r="AQ50" s="20"/>
      <c r="AR50" s="20"/>
      <c r="AS50" s="22" t="s">
        <v>1484</v>
      </c>
      <c r="AT50" s="222">
        <v>1</v>
      </c>
      <c r="AU50" s="223"/>
      <c r="AV50" s="75"/>
      <c r="AW50" s="76"/>
      <c r="AX50" s="76"/>
      <c r="AY50" s="77"/>
      <c r="AZ50" s="75"/>
      <c r="BA50" s="76"/>
      <c r="BB50" s="76"/>
      <c r="BC50" s="77"/>
      <c r="BD50" s="178">
        <f>ROUND(ROUND(G51*AT50,0)*(1+AX31),0)+(ROUND(ROUND(S51*AT50,0)*(1+BB31),0))</f>
        <v>1068</v>
      </c>
      <c r="BE50" s="29"/>
    </row>
    <row r="51" spans="1:58" s="147" customFormat="1" ht="17.100000000000001" customHeight="1" x14ac:dyDescent="0.15">
      <c r="A51" s="7">
        <v>16</v>
      </c>
      <c r="B51" s="8">
        <v>3545</v>
      </c>
      <c r="C51" s="9" t="s">
        <v>287</v>
      </c>
      <c r="D51" s="57"/>
      <c r="E51" s="58"/>
      <c r="F51" s="129"/>
      <c r="G51" s="230">
        <f>'移動支援(伴う、合成日中)'!G51:H51</f>
        <v>754</v>
      </c>
      <c r="H51" s="230"/>
      <c r="I51" s="20" t="s">
        <v>62</v>
      </c>
      <c r="J51" s="20"/>
      <c r="K51" s="22"/>
      <c r="L51" s="59"/>
      <c r="M51" s="59"/>
      <c r="N51" s="133"/>
      <c r="O51" s="129"/>
      <c r="P51" s="129"/>
      <c r="Q51" s="129"/>
      <c r="R51" s="129"/>
      <c r="S51" s="244">
        <f>'移動支援(伴う、合成日中)'!S51:T51</f>
        <v>83</v>
      </c>
      <c r="T51" s="244"/>
      <c r="U51" s="20" t="s">
        <v>62</v>
      </c>
      <c r="V51" s="129"/>
      <c r="W51" s="22"/>
      <c r="X51" s="59"/>
      <c r="Y51" s="59"/>
      <c r="Z51" s="113" t="s">
        <v>205</v>
      </c>
      <c r="AA51" s="108"/>
      <c r="AB51" s="108"/>
      <c r="AC51" s="108"/>
      <c r="AD51" s="108"/>
      <c r="AE51" s="108"/>
      <c r="AF51" s="26" t="s">
        <v>1484</v>
      </c>
      <c r="AG51" s="228">
        <v>0.7</v>
      </c>
      <c r="AH51" s="229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26"/>
      <c r="AT51" s="39"/>
      <c r="AU51" s="40"/>
      <c r="AV51" s="78"/>
      <c r="AW51" s="79"/>
      <c r="AX51" s="79"/>
      <c r="AY51" s="80"/>
      <c r="AZ51" s="78"/>
      <c r="BA51" s="79"/>
      <c r="BB51" s="79"/>
      <c r="BC51" s="80"/>
      <c r="BD51" s="178">
        <f>ROUND(ROUND($G$51*AG51,0)*(1+$AX$31),0)+(ROUND(ROUND(S51*AG51,0)*(1+$BB$31),0))</f>
        <v>747</v>
      </c>
      <c r="BE51" s="41"/>
      <c r="BF51" s="185">
        <f>G51+S51</f>
        <v>837</v>
      </c>
    </row>
    <row r="52" spans="1:58" ht="17.100000000000001" customHeight="1" x14ac:dyDescent="0.15">
      <c r="A52" s="1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AV52" s="73"/>
      <c r="AW52" s="73"/>
      <c r="AX52" s="73"/>
      <c r="AY52" s="73"/>
      <c r="AZ52" s="73"/>
      <c r="BA52" s="73"/>
      <c r="BB52" s="73"/>
      <c r="BC52" s="73"/>
    </row>
    <row r="53" spans="1:58" ht="17.100000000000001" customHeight="1" x14ac:dyDescent="0.15">
      <c r="A53" s="1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AV53" s="76"/>
      <c r="AW53" s="76"/>
      <c r="AX53" s="76"/>
      <c r="AY53" s="76"/>
      <c r="AZ53" s="76"/>
      <c r="BA53" s="76"/>
      <c r="BB53" s="76"/>
      <c r="BC53" s="76"/>
    </row>
    <row r="54" spans="1:58" s="147" customFormat="1" ht="17.100000000000001" customHeight="1" x14ac:dyDescent="0.15">
      <c r="A54" s="25"/>
      <c r="B54" s="25"/>
      <c r="C54" s="14"/>
      <c r="D54" s="14"/>
      <c r="E54" s="14"/>
      <c r="F54" s="14"/>
      <c r="G54" s="14"/>
      <c r="H54" s="14"/>
      <c r="I54" s="14"/>
      <c r="J54" s="32"/>
      <c r="K54" s="14"/>
      <c r="L54" s="14"/>
      <c r="M54" s="14"/>
      <c r="N54" s="14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4"/>
      <c r="AA54" s="14"/>
      <c r="AB54" s="14"/>
      <c r="AC54" s="14"/>
      <c r="AD54" s="14"/>
      <c r="AE54" s="24"/>
      <c r="AF54" s="14"/>
      <c r="AG54" s="27"/>
      <c r="AH54" s="30"/>
      <c r="AI54" s="14"/>
      <c r="AJ54" s="14"/>
      <c r="AK54" s="14"/>
      <c r="AL54" s="27"/>
      <c r="AM54" s="30"/>
      <c r="AN54" s="33"/>
      <c r="AO54" s="33"/>
      <c r="AP54" s="33"/>
      <c r="AQ54" s="33"/>
      <c r="AR54" s="33"/>
      <c r="AS54" s="33"/>
      <c r="AT54" s="33"/>
      <c r="AU54" s="33"/>
      <c r="AV54" s="76"/>
      <c r="AW54" s="76"/>
      <c r="AX54" s="76"/>
      <c r="AY54" s="76"/>
      <c r="AZ54" s="76"/>
      <c r="BA54" s="76"/>
      <c r="BB54" s="76"/>
      <c r="BC54" s="76"/>
      <c r="BD54" s="34"/>
      <c r="BE54" s="116"/>
    </row>
    <row r="55" spans="1:58" s="147" customFormat="1" ht="17.100000000000001" customHeight="1" x14ac:dyDescent="0.15">
      <c r="A55" s="25"/>
      <c r="B55" s="2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4"/>
      <c r="AA55" s="14"/>
      <c r="AB55" s="14"/>
      <c r="AC55" s="14"/>
      <c r="AD55" s="14"/>
      <c r="AE55" s="24"/>
      <c r="AF55" s="14"/>
      <c r="AG55" s="24"/>
      <c r="AH55" s="30"/>
      <c r="AI55" s="14"/>
      <c r="AJ55" s="14"/>
      <c r="AK55" s="14"/>
      <c r="AL55" s="27"/>
      <c r="AM55" s="30"/>
      <c r="AN55" s="33"/>
      <c r="AO55" s="33"/>
      <c r="AP55" s="33"/>
      <c r="AQ55" s="33"/>
      <c r="AR55" s="33"/>
      <c r="AS55" s="33"/>
      <c r="AT55" s="33"/>
      <c r="AU55" s="33"/>
      <c r="AV55" s="76"/>
      <c r="AW55" s="76"/>
      <c r="AX55" s="76"/>
      <c r="AY55" s="76"/>
      <c r="AZ55" s="76"/>
      <c r="BA55" s="76"/>
      <c r="BB55" s="76"/>
      <c r="BC55" s="76"/>
      <c r="BD55" s="34"/>
      <c r="BE55" s="116"/>
    </row>
    <row r="56" spans="1:58" s="147" customFormat="1" ht="17.100000000000001" customHeight="1" x14ac:dyDescent="0.15">
      <c r="A56" s="25"/>
      <c r="B56" s="2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4"/>
      <c r="AA56" s="14"/>
      <c r="AB56" s="14"/>
      <c r="AC56" s="14"/>
      <c r="AD56" s="14"/>
      <c r="AE56" s="24"/>
      <c r="AF56" s="14"/>
      <c r="AG56" s="24"/>
      <c r="AH56" s="30"/>
      <c r="AI56" s="14"/>
      <c r="AJ56" s="14"/>
      <c r="AK56" s="14"/>
      <c r="AL56" s="13"/>
      <c r="AM56" s="13"/>
      <c r="AN56" s="14"/>
      <c r="AO56" s="14"/>
      <c r="AP56" s="14"/>
      <c r="AQ56" s="14"/>
      <c r="AR56" s="14"/>
      <c r="AS56" s="14"/>
      <c r="AT56" s="14"/>
      <c r="AU56" s="14"/>
      <c r="AV56" s="141"/>
      <c r="AW56" s="141"/>
      <c r="AX56" s="141"/>
      <c r="AY56" s="141"/>
      <c r="AZ56" s="141"/>
      <c r="BA56" s="141"/>
      <c r="BB56" s="141"/>
      <c r="BC56" s="141"/>
      <c r="BD56" s="34"/>
      <c r="BE56" s="116"/>
    </row>
    <row r="57" spans="1:58" s="147" customFormat="1" ht="17.100000000000001" customHeight="1" x14ac:dyDescent="0.15">
      <c r="A57" s="25"/>
      <c r="B57" s="2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4"/>
      <c r="AA57" s="14"/>
      <c r="AB57" s="14"/>
      <c r="AC57" s="14"/>
      <c r="AD57" s="35"/>
      <c r="AE57" s="150"/>
      <c r="AF57" s="116"/>
      <c r="AG57" s="150"/>
      <c r="AH57" s="30"/>
      <c r="AI57" s="14"/>
      <c r="AJ57" s="14"/>
      <c r="AK57" s="14"/>
      <c r="AL57" s="27"/>
      <c r="AM57" s="30"/>
      <c r="AN57" s="33"/>
      <c r="AO57" s="33"/>
      <c r="AP57" s="33"/>
      <c r="AQ57" s="33"/>
      <c r="AR57" s="33"/>
      <c r="AS57" s="33"/>
      <c r="AT57" s="33"/>
      <c r="AU57" s="33"/>
      <c r="AV57" s="141"/>
      <c r="AW57" s="141"/>
      <c r="AX57" s="141"/>
      <c r="AY57" s="141"/>
      <c r="AZ57" s="141"/>
      <c r="BA57" s="141"/>
      <c r="BB57" s="141"/>
      <c r="BC57" s="141"/>
      <c r="BD57" s="34"/>
      <c r="BE57" s="116"/>
    </row>
    <row r="58" spans="1:58" s="147" customFormat="1" ht="17.100000000000001" customHeight="1" x14ac:dyDescent="0.15">
      <c r="A58" s="25"/>
      <c r="B58" s="2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4"/>
      <c r="AA58" s="14"/>
      <c r="AB58" s="14"/>
      <c r="AC58" s="14"/>
      <c r="AD58" s="24"/>
      <c r="AE58" s="27"/>
      <c r="AF58" s="14"/>
      <c r="AG58" s="24"/>
      <c r="AH58" s="30"/>
      <c r="AI58" s="14"/>
      <c r="AJ58" s="14"/>
      <c r="AK58" s="14"/>
      <c r="AL58" s="27"/>
      <c r="AM58" s="30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4"/>
      <c r="BE58" s="116"/>
    </row>
    <row r="59" spans="1:58" s="147" customFormat="1" ht="17.100000000000001" customHeight="1" x14ac:dyDescent="0.15">
      <c r="A59" s="25"/>
      <c r="B59" s="2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4"/>
      <c r="AA59" s="14"/>
      <c r="AB59" s="14"/>
      <c r="AC59" s="14"/>
      <c r="AD59" s="14"/>
      <c r="AE59" s="24"/>
      <c r="AF59" s="14"/>
      <c r="AG59" s="24"/>
      <c r="AH59" s="30"/>
      <c r="AI59" s="14"/>
      <c r="AJ59" s="14"/>
      <c r="AK59" s="14"/>
      <c r="AL59" s="13"/>
      <c r="AM59" s="13"/>
      <c r="AN59" s="14"/>
      <c r="AO59" s="14"/>
      <c r="AP59" s="14"/>
      <c r="AQ59" s="14"/>
      <c r="AR59" s="14"/>
      <c r="AS59" s="14"/>
      <c r="AT59" s="14"/>
      <c r="AU59" s="14"/>
      <c r="AV59" s="33"/>
      <c r="AW59" s="33"/>
      <c r="AX59" s="33"/>
      <c r="AY59" s="33"/>
      <c r="AZ59" s="33"/>
      <c r="BA59" s="33"/>
      <c r="BB59" s="33"/>
      <c r="BC59" s="33"/>
      <c r="BD59" s="34"/>
      <c r="BE59" s="116"/>
    </row>
    <row r="60" spans="1:58" s="147" customFormat="1" ht="17.100000000000001" customHeight="1" x14ac:dyDescent="0.15">
      <c r="A60" s="25"/>
      <c r="B60" s="2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4"/>
      <c r="AA60" s="14"/>
      <c r="AB60" s="14"/>
      <c r="AC60" s="14"/>
      <c r="AD60" s="14"/>
      <c r="AE60" s="24"/>
      <c r="AF60" s="14"/>
      <c r="AG60" s="27"/>
      <c r="AH60" s="30"/>
      <c r="AI60" s="14"/>
      <c r="AJ60" s="14"/>
      <c r="AK60" s="14"/>
      <c r="AL60" s="27"/>
      <c r="AM60" s="30"/>
      <c r="AN60" s="33"/>
      <c r="AO60" s="33"/>
      <c r="AP60" s="33"/>
      <c r="AQ60" s="33"/>
      <c r="AR60" s="33"/>
      <c r="AS60" s="33"/>
      <c r="AT60" s="33"/>
      <c r="AU60" s="33"/>
      <c r="AV60" s="14"/>
      <c r="AW60" s="14"/>
      <c r="AX60" s="14"/>
      <c r="AY60" s="14"/>
      <c r="AZ60" s="14"/>
      <c r="BA60" s="14"/>
      <c r="BB60" s="14"/>
      <c r="BC60" s="14"/>
      <c r="BD60" s="34"/>
      <c r="BE60" s="116"/>
    </row>
    <row r="61" spans="1:58" ht="17.100000000000001" customHeight="1" x14ac:dyDescent="0.15"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AV61" s="33"/>
      <c r="AW61" s="33"/>
      <c r="AX61" s="33"/>
      <c r="AY61" s="33"/>
      <c r="AZ61" s="33"/>
      <c r="BA61" s="33"/>
      <c r="BB61" s="33"/>
      <c r="BC61" s="33"/>
    </row>
    <row r="62" spans="1:58" ht="17.100000000000001" customHeight="1" x14ac:dyDescent="0.15"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AV62" s="33"/>
      <c r="AW62" s="33"/>
      <c r="AX62" s="33"/>
      <c r="AY62" s="33"/>
      <c r="AZ62" s="33"/>
      <c r="BA62" s="33"/>
      <c r="BB62" s="33"/>
      <c r="BC62" s="33"/>
    </row>
    <row r="63" spans="1:58" ht="17.100000000000001" customHeight="1" x14ac:dyDescent="0.15"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AV63" s="14"/>
      <c r="AW63" s="14"/>
      <c r="AX63" s="14"/>
      <c r="AY63" s="14"/>
      <c r="AZ63" s="14"/>
      <c r="BA63" s="14"/>
      <c r="BB63" s="14"/>
      <c r="BC63" s="14"/>
    </row>
    <row r="64" spans="1:58" ht="17.100000000000001" customHeight="1" x14ac:dyDescent="0.15"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AV64" s="33"/>
      <c r="AW64" s="33"/>
      <c r="AX64" s="33"/>
      <c r="AY64" s="33"/>
      <c r="AZ64" s="33"/>
      <c r="BA64" s="33"/>
      <c r="BB64" s="33"/>
      <c r="BC64" s="33"/>
    </row>
    <row r="65" spans="15:25" ht="17.100000000000001" customHeight="1" x14ac:dyDescent="0.15"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</row>
    <row r="66" spans="15:25" ht="17.100000000000001" customHeight="1" x14ac:dyDescent="0.15"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</row>
    <row r="67" spans="15:25" ht="17.100000000000001" customHeight="1" x14ac:dyDescent="0.15"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spans="15:25" ht="17.100000000000001" customHeight="1" x14ac:dyDescent="0.15"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</row>
  </sheetData>
  <mergeCells count="75">
    <mergeCell ref="G9:H9"/>
    <mergeCell ref="S9:T9"/>
    <mergeCell ref="S12:T12"/>
    <mergeCell ref="D7:M8"/>
    <mergeCell ref="AT26:AU26"/>
    <mergeCell ref="O25:X26"/>
    <mergeCell ref="S24:T24"/>
    <mergeCell ref="AT17:AU17"/>
    <mergeCell ref="AT23:AU23"/>
    <mergeCell ref="AT20:AU20"/>
    <mergeCell ref="G24:H24"/>
    <mergeCell ref="AG18:AH18"/>
    <mergeCell ref="AG21:AH21"/>
    <mergeCell ref="AG24:AH24"/>
    <mergeCell ref="S21:T21"/>
    <mergeCell ref="D22:M23"/>
    <mergeCell ref="O22:X23"/>
    <mergeCell ref="S15:T15"/>
    <mergeCell ref="AB5:AE5"/>
    <mergeCell ref="AT8:AU8"/>
    <mergeCell ref="AT14:AU14"/>
    <mergeCell ref="AT11:AU11"/>
    <mergeCell ref="AG15:AH15"/>
    <mergeCell ref="AG9:AH9"/>
    <mergeCell ref="AG12:AH12"/>
    <mergeCell ref="S18:T18"/>
    <mergeCell ref="O7:X8"/>
    <mergeCell ref="O10:X11"/>
    <mergeCell ref="O13:X14"/>
    <mergeCell ref="O16:X17"/>
    <mergeCell ref="O19:X20"/>
    <mergeCell ref="AZ30:BC30"/>
    <mergeCell ref="AT32:AU32"/>
    <mergeCell ref="AV30:AY30"/>
    <mergeCell ref="AT29:AU29"/>
    <mergeCell ref="AG30:AH30"/>
    <mergeCell ref="AX31:AY31"/>
    <mergeCell ref="BB31:BC31"/>
    <mergeCell ref="AT38:AU38"/>
    <mergeCell ref="AT35:AU35"/>
    <mergeCell ref="O28:X29"/>
    <mergeCell ref="AG39:AH39"/>
    <mergeCell ref="D34:M35"/>
    <mergeCell ref="S30:T30"/>
    <mergeCell ref="S36:T36"/>
    <mergeCell ref="AG36:AH36"/>
    <mergeCell ref="S33:T33"/>
    <mergeCell ref="AG33:AH33"/>
    <mergeCell ref="S27:T27"/>
    <mergeCell ref="S39:T39"/>
    <mergeCell ref="O37:X38"/>
    <mergeCell ref="O40:X41"/>
    <mergeCell ref="AG27:AH27"/>
    <mergeCell ref="O43:X44"/>
    <mergeCell ref="D43:M44"/>
    <mergeCell ref="O34:X35"/>
    <mergeCell ref="O31:X32"/>
    <mergeCell ref="G36:H36"/>
    <mergeCell ref="S42:T42"/>
    <mergeCell ref="G51:H51"/>
    <mergeCell ref="AG45:AH45"/>
    <mergeCell ref="AT47:AU47"/>
    <mergeCell ref="AT50:AU50"/>
    <mergeCell ref="AT41:AU41"/>
    <mergeCell ref="AT44:AU44"/>
    <mergeCell ref="G45:H45"/>
    <mergeCell ref="S45:T45"/>
    <mergeCell ref="O46:X47"/>
    <mergeCell ref="O49:X50"/>
    <mergeCell ref="D49:M50"/>
    <mergeCell ref="AG42:AH42"/>
    <mergeCell ref="S51:T51"/>
    <mergeCell ref="S48:T48"/>
    <mergeCell ref="AG48:AH48"/>
    <mergeCell ref="AG51:AH51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orientation="portrait" r:id="rId1"/>
  <headerFooter alignWithMargins="0">
    <oddHeader>&amp;L&amp;12新潟市地域生活支援事業&amp;R&amp;16R６．４．１～版</oddHeader>
  </headerFooter>
  <rowBreaks count="1" manualBreakCount="1">
    <brk id="53" max="4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D68"/>
  <sheetViews>
    <sheetView view="pageBreakPreview" zoomScale="85" zoomScaleNormal="100" zoomScaleSheetLayoutView="85" workbookViewId="0">
      <selection activeCell="AV2" sqref="AV2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5.625" style="10" customWidth="1"/>
    <col min="4" max="4" width="2.375" style="10" customWidth="1"/>
    <col min="5" max="11" width="2.375" style="141" customWidth="1"/>
    <col min="12" max="16" width="2.375" style="10" customWidth="1"/>
    <col min="17" max="27" width="2.375" style="141" customWidth="1"/>
    <col min="28" max="28" width="2.375" style="10" customWidth="1"/>
    <col min="29" max="32" width="2.375" style="141" customWidth="1"/>
    <col min="33" max="33" width="2.375" style="142" customWidth="1"/>
    <col min="34" max="34" width="2.375" style="141" customWidth="1"/>
    <col min="35" max="36" width="2.375" style="142" customWidth="1"/>
    <col min="37" max="53" width="2.375" style="141" customWidth="1"/>
    <col min="54" max="55" width="8.625" style="141" customWidth="1"/>
    <col min="56" max="56" width="2.75" style="141" customWidth="1"/>
    <col min="57" max="16384" width="9" style="141"/>
  </cols>
  <sheetData>
    <row r="1" spans="1:56" ht="17.100000000000001" customHeight="1" x14ac:dyDescent="0.15">
      <c r="A1" s="1"/>
    </row>
    <row r="2" spans="1:56" ht="17.100000000000001" customHeight="1" x14ac:dyDescent="0.15">
      <c r="A2" s="1"/>
    </row>
    <row r="3" spans="1:56" ht="17.100000000000001" customHeight="1" x14ac:dyDescent="0.15">
      <c r="A3" s="1"/>
    </row>
    <row r="4" spans="1:56" ht="17.100000000000001" customHeight="1" x14ac:dyDescent="0.15">
      <c r="A4" s="1"/>
      <c r="B4" s="1" t="s">
        <v>915</v>
      </c>
    </row>
    <row r="5" spans="1:56" s="147" customFormat="1" ht="17.100000000000001" customHeight="1" x14ac:dyDescent="0.15">
      <c r="A5" s="2" t="s">
        <v>63</v>
      </c>
      <c r="B5" s="143"/>
      <c r="C5" s="11" t="s">
        <v>55</v>
      </c>
      <c r="D5" s="68"/>
      <c r="E5" s="140"/>
      <c r="F5" s="140"/>
      <c r="G5" s="140"/>
      <c r="H5" s="140"/>
      <c r="I5" s="140"/>
      <c r="J5" s="140"/>
      <c r="K5" s="140"/>
      <c r="L5" s="16"/>
      <c r="M5" s="16"/>
      <c r="N5" s="16"/>
      <c r="O5" s="16"/>
      <c r="P5" s="68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270" t="s">
        <v>64</v>
      </c>
      <c r="AB5" s="270"/>
      <c r="AC5" s="270"/>
      <c r="AD5" s="270"/>
      <c r="AE5" s="140"/>
      <c r="AF5" s="12"/>
      <c r="AG5" s="145"/>
      <c r="AH5" s="140"/>
      <c r="AI5" s="145"/>
      <c r="AJ5" s="145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3" t="s">
        <v>56</v>
      </c>
      <c r="BC5" s="3" t="s">
        <v>57</v>
      </c>
      <c r="BD5" s="116"/>
    </row>
    <row r="6" spans="1:56" s="147" customFormat="1" ht="17.100000000000001" customHeight="1" x14ac:dyDescent="0.15">
      <c r="A6" s="4" t="s">
        <v>58</v>
      </c>
      <c r="B6" s="5" t="s">
        <v>59</v>
      </c>
      <c r="C6" s="21"/>
      <c r="D6" s="20"/>
      <c r="E6" s="117"/>
      <c r="F6" s="117"/>
      <c r="G6" s="117"/>
      <c r="H6" s="117"/>
      <c r="I6" s="117"/>
      <c r="J6" s="117"/>
      <c r="K6" s="117"/>
      <c r="L6" s="20"/>
      <c r="M6" s="20"/>
      <c r="N6" s="20"/>
      <c r="O6" s="20"/>
      <c r="P6" s="81"/>
      <c r="Q6" s="157"/>
      <c r="R6" s="157"/>
      <c r="S6" s="157"/>
      <c r="T6" s="157"/>
      <c r="U6" s="157"/>
      <c r="V6" s="69" t="s">
        <v>478</v>
      </c>
      <c r="W6" s="157"/>
      <c r="X6" s="157"/>
      <c r="Y6" s="157"/>
      <c r="Z6" s="157"/>
      <c r="AA6" s="158"/>
      <c r="AB6" s="20"/>
      <c r="AC6" s="117"/>
      <c r="AD6" s="117"/>
      <c r="AE6" s="117"/>
      <c r="AF6" s="117"/>
      <c r="AG6" s="148"/>
      <c r="AH6" s="117"/>
      <c r="AI6" s="148"/>
      <c r="AJ6" s="148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6" t="s">
        <v>60</v>
      </c>
      <c r="BC6" s="6" t="s">
        <v>61</v>
      </c>
      <c r="BD6" s="116"/>
    </row>
    <row r="7" spans="1:56" s="147" customFormat="1" ht="17.100000000000001" customHeight="1" x14ac:dyDescent="0.15">
      <c r="A7" s="7">
        <v>16</v>
      </c>
      <c r="B7" s="8">
        <v>3547</v>
      </c>
      <c r="C7" s="9" t="s">
        <v>835</v>
      </c>
      <c r="D7" s="265" t="s">
        <v>517</v>
      </c>
      <c r="E7" s="215" t="s">
        <v>552</v>
      </c>
      <c r="F7" s="267"/>
      <c r="G7" s="267"/>
      <c r="H7" s="267"/>
      <c r="I7" s="267"/>
      <c r="J7" s="267"/>
      <c r="K7" s="267"/>
      <c r="L7" s="267"/>
      <c r="M7" s="267"/>
      <c r="N7" s="267"/>
      <c r="O7" s="15"/>
      <c r="P7" s="265" t="s">
        <v>518</v>
      </c>
      <c r="Q7" s="245" t="s">
        <v>197</v>
      </c>
      <c r="R7" s="241"/>
      <c r="S7" s="241"/>
      <c r="T7" s="241"/>
      <c r="U7" s="241"/>
      <c r="V7" s="241"/>
      <c r="W7" s="241"/>
      <c r="X7" s="241"/>
      <c r="Y7" s="241"/>
      <c r="Z7" s="241"/>
      <c r="AA7" s="52"/>
      <c r="AB7" s="16"/>
      <c r="AC7" s="16"/>
      <c r="AD7" s="16"/>
      <c r="AE7" s="16"/>
      <c r="AF7" s="28"/>
      <c r="AG7" s="28"/>
      <c r="AH7" s="16"/>
      <c r="AI7" s="44"/>
      <c r="AJ7" s="45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26"/>
      <c r="AV7" s="39"/>
      <c r="AW7" s="40"/>
      <c r="AX7" s="72"/>
      <c r="AY7" s="73"/>
      <c r="AZ7" s="73"/>
      <c r="BA7" s="74"/>
      <c r="BB7" s="177">
        <f>ROUND(U9*(1+AZ28),0)</f>
        <v>222</v>
      </c>
      <c r="BC7" s="49" t="s">
        <v>1482</v>
      </c>
    </row>
    <row r="8" spans="1:56" s="147" customFormat="1" ht="17.100000000000001" customHeight="1" x14ac:dyDescent="0.15">
      <c r="A8" s="7">
        <v>16</v>
      </c>
      <c r="B8" s="8">
        <v>3548</v>
      </c>
      <c r="C8" s="9" t="s">
        <v>836</v>
      </c>
      <c r="D8" s="266"/>
      <c r="E8" s="268"/>
      <c r="F8" s="269"/>
      <c r="G8" s="269"/>
      <c r="H8" s="269"/>
      <c r="I8" s="269"/>
      <c r="J8" s="269"/>
      <c r="K8" s="269"/>
      <c r="L8" s="269"/>
      <c r="M8" s="269"/>
      <c r="N8" s="269"/>
      <c r="O8" s="118"/>
      <c r="P8" s="266"/>
      <c r="Q8" s="242"/>
      <c r="R8" s="243"/>
      <c r="S8" s="243"/>
      <c r="T8" s="243"/>
      <c r="U8" s="243"/>
      <c r="V8" s="243"/>
      <c r="W8" s="243"/>
      <c r="X8" s="243"/>
      <c r="Y8" s="243"/>
      <c r="Z8" s="243"/>
      <c r="AA8" s="48"/>
      <c r="AB8" s="19"/>
      <c r="AC8" s="20"/>
      <c r="AD8" s="20"/>
      <c r="AE8" s="20"/>
      <c r="AF8" s="31"/>
      <c r="AG8" s="31"/>
      <c r="AH8" s="117"/>
      <c r="AI8" s="117"/>
      <c r="AJ8" s="122"/>
      <c r="AK8" s="43" t="s">
        <v>1545</v>
      </c>
      <c r="AL8" s="20"/>
      <c r="AM8" s="20"/>
      <c r="AN8" s="20"/>
      <c r="AO8" s="20"/>
      <c r="AP8" s="20"/>
      <c r="AQ8" s="20"/>
      <c r="AR8" s="20"/>
      <c r="AS8" s="20"/>
      <c r="AT8" s="20"/>
      <c r="AU8" s="22" t="s">
        <v>1484</v>
      </c>
      <c r="AV8" s="222">
        <v>1</v>
      </c>
      <c r="AW8" s="223"/>
      <c r="AX8" s="75"/>
      <c r="AY8" s="76"/>
      <c r="AZ8" s="76"/>
      <c r="BA8" s="77"/>
      <c r="BB8" s="177">
        <f>ROUND(ROUND(U9*AV8,0)*(1+AZ28),0)</f>
        <v>222</v>
      </c>
      <c r="BC8" s="29"/>
    </row>
    <row r="9" spans="1:56" s="147" customFormat="1" ht="17.100000000000001" customHeight="1" x14ac:dyDescent="0.15">
      <c r="A9" s="7">
        <v>16</v>
      </c>
      <c r="B9" s="8">
        <v>3549</v>
      </c>
      <c r="C9" s="9" t="s">
        <v>288</v>
      </c>
      <c r="D9" s="266"/>
      <c r="E9" s="56"/>
      <c r="F9" s="56"/>
      <c r="G9" s="116"/>
      <c r="H9" s="64"/>
      <c r="I9" s="64"/>
      <c r="J9" s="14"/>
      <c r="K9" s="14"/>
      <c r="L9" s="24"/>
      <c r="M9" s="27"/>
      <c r="N9" s="27"/>
      <c r="O9" s="118"/>
      <c r="P9" s="266"/>
      <c r="Q9" s="127"/>
      <c r="R9" s="127"/>
      <c r="S9" s="127"/>
      <c r="T9" s="127"/>
      <c r="U9" s="240">
        <v>148</v>
      </c>
      <c r="V9" s="240"/>
      <c r="W9" s="14" t="s">
        <v>62</v>
      </c>
      <c r="X9" s="14"/>
      <c r="Y9" s="24"/>
      <c r="Z9" s="27"/>
      <c r="AA9" s="27"/>
      <c r="AB9" s="112" t="s">
        <v>205</v>
      </c>
      <c r="AC9" s="91"/>
      <c r="AD9" s="91"/>
      <c r="AE9" s="91"/>
      <c r="AF9" s="91"/>
      <c r="AG9" s="91"/>
      <c r="AH9" s="24" t="s">
        <v>1484</v>
      </c>
      <c r="AI9" s="219">
        <v>0.7</v>
      </c>
      <c r="AJ9" s="220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26"/>
      <c r="AV9" s="39"/>
      <c r="AW9" s="40"/>
      <c r="AX9" s="75"/>
      <c r="AY9" s="76"/>
      <c r="AZ9" s="76"/>
      <c r="BA9" s="77"/>
      <c r="BB9" s="177">
        <f>ROUND(ROUND(U9*AI9,0)*(1+$AZ$28),0)</f>
        <v>156</v>
      </c>
      <c r="BC9" s="29"/>
    </row>
    <row r="10" spans="1:56" s="147" customFormat="1" ht="17.100000000000001" customHeight="1" x14ac:dyDescent="0.15">
      <c r="A10" s="7">
        <v>16</v>
      </c>
      <c r="B10" s="8">
        <v>3551</v>
      </c>
      <c r="C10" s="9" t="s">
        <v>837</v>
      </c>
      <c r="D10" s="266"/>
      <c r="E10" s="56"/>
      <c r="F10" s="56"/>
      <c r="G10" s="56"/>
      <c r="H10" s="56"/>
      <c r="I10" s="151"/>
      <c r="J10" s="151"/>
      <c r="K10" s="151"/>
      <c r="L10" s="14"/>
      <c r="M10" s="14"/>
      <c r="N10" s="14"/>
      <c r="O10" s="18"/>
      <c r="P10" s="266"/>
      <c r="Q10" s="245" t="s">
        <v>198</v>
      </c>
      <c r="R10" s="241"/>
      <c r="S10" s="241"/>
      <c r="T10" s="241"/>
      <c r="U10" s="241"/>
      <c r="V10" s="241"/>
      <c r="W10" s="241"/>
      <c r="X10" s="241"/>
      <c r="Y10" s="241"/>
      <c r="Z10" s="241"/>
      <c r="AA10" s="52"/>
      <c r="AB10" s="16"/>
      <c r="AC10" s="16"/>
      <c r="AD10" s="16"/>
      <c r="AE10" s="16"/>
      <c r="AF10" s="28"/>
      <c r="AG10" s="28"/>
      <c r="AH10" s="16"/>
      <c r="AI10" s="44"/>
      <c r="AJ10" s="45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26"/>
      <c r="AV10" s="39"/>
      <c r="AW10" s="40"/>
      <c r="AX10" s="75"/>
      <c r="AY10" s="76"/>
      <c r="AZ10" s="76"/>
      <c r="BA10" s="77"/>
      <c r="BB10" s="177">
        <f>ROUND(U12*(1+AZ28),0)</f>
        <v>497</v>
      </c>
      <c r="BC10" s="29"/>
    </row>
    <row r="11" spans="1:56" s="147" customFormat="1" ht="17.100000000000001" customHeight="1" x14ac:dyDescent="0.15">
      <c r="A11" s="7">
        <v>16</v>
      </c>
      <c r="B11" s="8">
        <v>3552</v>
      </c>
      <c r="C11" s="9" t="s">
        <v>838</v>
      </c>
      <c r="D11" s="266"/>
      <c r="E11" s="56"/>
      <c r="F11" s="56"/>
      <c r="G11" s="56"/>
      <c r="H11" s="56"/>
      <c r="I11" s="151"/>
      <c r="J11" s="151"/>
      <c r="K11" s="151"/>
      <c r="L11" s="14"/>
      <c r="M11" s="14"/>
      <c r="N11" s="14"/>
      <c r="O11" s="18"/>
      <c r="P11" s="266"/>
      <c r="Q11" s="242"/>
      <c r="R11" s="243"/>
      <c r="S11" s="243"/>
      <c r="T11" s="243"/>
      <c r="U11" s="243"/>
      <c r="V11" s="243"/>
      <c r="W11" s="243"/>
      <c r="X11" s="243"/>
      <c r="Y11" s="243"/>
      <c r="Z11" s="243"/>
      <c r="AA11" s="48"/>
      <c r="AB11" s="19"/>
      <c r="AC11" s="20"/>
      <c r="AD11" s="20"/>
      <c r="AE11" s="20"/>
      <c r="AF11" s="31"/>
      <c r="AG11" s="31"/>
      <c r="AH11" s="117"/>
      <c r="AI11" s="117"/>
      <c r="AJ11" s="122"/>
      <c r="AK11" s="43" t="s">
        <v>1545</v>
      </c>
      <c r="AL11" s="20"/>
      <c r="AM11" s="20"/>
      <c r="AN11" s="20"/>
      <c r="AO11" s="20"/>
      <c r="AP11" s="20"/>
      <c r="AQ11" s="20"/>
      <c r="AR11" s="20"/>
      <c r="AS11" s="20"/>
      <c r="AT11" s="20"/>
      <c r="AU11" s="22" t="s">
        <v>1484</v>
      </c>
      <c r="AV11" s="222">
        <v>1</v>
      </c>
      <c r="AW11" s="223"/>
      <c r="AX11" s="75"/>
      <c r="AY11" s="76"/>
      <c r="AZ11" s="76"/>
      <c r="BA11" s="77"/>
      <c r="BB11" s="177">
        <f>ROUND(ROUND(U12*AV11,0)*(1+AZ28),0)</f>
        <v>497</v>
      </c>
      <c r="BC11" s="29"/>
    </row>
    <row r="12" spans="1:56" s="147" customFormat="1" ht="17.100000000000001" customHeight="1" x14ac:dyDescent="0.15">
      <c r="A12" s="7">
        <v>16</v>
      </c>
      <c r="B12" s="8">
        <v>3553</v>
      </c>
      <c r="C12" s="9" t="s">
        <v>289</v>
      </c>
      <c r="D12" s="266"/>
      <c r="E12" s="56"/>
      <c r="F12" s="56"/>
      <c r="G12" s="56"/>
      <c r="H12" s="56"/>
      <c r="I12" s="151"/>
      <c r="J12" s="151"/>
      <c r="K12" s="151"/>
      <c r="L12" s="14"/>
      <c r="M12" s="14"/>
      <c r="N12" s="14"/>
      <c r="O12" s="18"/>
      <c r="P12" s="266"/>
      <c r="Q12" s="127"/>
      <c r="R12" s="127"/>
      <c r="S12" s="127"/>
      <c r="T12" s="127"/>
      <c r="U12" s="240">
        <v>331</v>
      </c>
      <c r="V12" s="240"/>
      <c r="W12" s="14" t="s">
        <v>62</v>
      </c>
      <c r="X12" s="14"/>
      <c r="Y12" s="24"/>
      <c r="Z12" s="179"/>
      <c r="AA12" s="27"/>
      <c r="AB12" s="112" t="s">
        <v>205</v>
      </c>
      <c r="AC12" s="91"/>
      <c r="AD12" s="91"/>
      <c r="AE12" s="91"/>
      <c r="AF12" s="91"/>
      <c r="AG12" s="91"/>
      <c r="AH12" s="24" t="s">
        <v>1484</v>
      </c>
      <c r="AI12" s="219">
        <v>0.7</v>
      </c>
      <c r="AJ12" s="220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26"/>
      <c r="AV12" s="39"/>
      <c r="AW12" s="40"/>
      <c r="AX12" s="75"/>
      <c r="AY12" s="76"/>
      <c r="AZ12" s="76"/>
      <c r="BA12" s="77"/>
      <c r="BB12" s="177">
        <f>ROUND(ROUND(U12*AI12,0)*(1+$AZ$28),0)</f>
        <v>348</v>
      </c>
      <c r="BC12" s="29"/>
    </row>
    <row r="13" spans="1:56" s="147" customFormat="1" ht="17.100000000000001" customHeight="1" x14ac:dyDescent="0.15">
      <c r="A13" s="7">
        <v>16</v>
      </c>
      <c r="B13" s="8">
        <v>3555</v>
      </c>
      <c r="C13" s="9" t="s">
        <v>839</v>
      </c>
      <c r="D13" s="266"/>
      <c r="E13" s="56"/>
      <c r="F13" s="56"/>
      <c r="G13" s="56"/>
      <c r="H13" s="56"/>
      <c r="I13" s="151"/>
      <c r="J13" s="151"/>
      <c r="K13" s="151"/>
      <c r="L13" s="14"/>
      <c r="M13" s="14"/>
      <c r="N13" s="14"/>
      <c r="O13" s="14"/>
      <c r="P13" s="266"/>
      <c r="Q13" s="245" t="s">
        <v>199</v>
      </c>
      <c r="R13" s="241"/>
      <c r="S13" s="241"/>
      <c r="T13" s="241"/>
      <c r="U13" s="241"/>
      <c r="V13" s="241"/>
      <c r="W13" s="241"/>
      <c r="X13" s="241"/>
      <c r="Y13" s="241"/>
      <c r="Z13" s="241"/>
      <c r="AA13" s="52"/>
      <c r="AB13" s="16"/>
      <c r="AC13" s="16"/>
      <c r="AD13" s="16"/>
      <c r="AE13" s="16"/>
      <c r="AF13" s="28"/>
      <c r="AG13" s="28"/>
      <c r="AH13" s="16"/>
      <c r="AI13" s="44"/>
      <c r="AJ13" s="45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26"/>
      <c r="AV13" s="39"/>
      <c r="AW13" s="40"/>
      <c r="AX13" s="75"/>
      <c r="AY13" s="76"/>
      <c r="AZ13" s="76"/>
      <c r="BA13" s="77"/>
      <c r="BB13" s="177">
        <f>ROUND(U15*(1+AZ28),0)</f>
        <v>620</v>
      </c>
      <c r="BC13" s="29"/>
    </row>
    <row r="14" spans="1:56" s="147" customFormat="1" ht="17.100000000000001" customHeight="1" x14ac:dyDescent="0.15">
      <c r="A14" s="7">
        <v>16</v>
      </c>
      <c r="B14" s="8">
        <v>3556</v>
      </c>
      <c r="C14" s="9" t="s">
        <v>840</v>
      </c>
      <c r="D14" s="266"/>
      <c r="E14" s="56"/>
      <c r="F14" s="56"/>
      <c r="G14" s="56"/>
      <c r="H14" s="56"/>
      <c r="I14" s="151"/>
      <c r="J14" s="151"/>
      <c r="K14" s="151"/>
      <c r="L14" s="14"/>
      <c r="M14" s="14"/>
      <c r="N14" s="14"/>
      <c r="O14" s="14"/>
      <c r="P14" s="266"/>
      <c r="Q14" s="242"/>
      <c r="R14" s="243"/>
      <c r="S14" s="243"/>
      <c r="T14" s="243"/>
      <c r="U14" s="243"/>
      <c r="V14" s="243"/>
      <c r="W14" s="243"/>
      <c r="X14" s="243"/>
      <c r="Y14" s="243"/>
      <c r="Z14" s="243"/>
      <c r="AA14" s="48"/>
      <c r="AB14" s="19"/>
      <c r="AC14" s="20"/>
      <c r="AD14" s="20"/>
      <c r="AE14" s="20"/>
      <c r="AF14" s="31"/>
      <c r="AG14" s="31"/>
      <c r="AH14" s="117"/>
      <c r="AI14" s="117"/>
      <c r="AJ14" s="122"/>
      <c r="AK14" s="43" t="s">
        <v>1545</v>
      </c>
      <c r="AL14" s="20"/>
      <c r="AM14" s="20"/>
      <c r="AN14" s="20"/>
      <c r="AO14" s="20"/>
      <c r="AP14" s="20"/>
      <c r="AQ14" s="20"/>
      <c r="AR14" s="20"/>
      <c r="AS14" s="20"/>
      <c r="AT14" s="20"/>
      <c r="AU14" s="22" t="s">
        <v>1484</v>
      </c>
      <c r="AV14" s="222">
        <v>1</v>
      </c>
      <c r="AW14" s="223"/>
      <c r="AX14" s="75"/>
      <c r="AY14" s="76"/>
      <c r="AZ14" s="76"/>
      <c r="BA14" s="77"/>
      <c r="BB14" s="177">
        <f>ROUND(ROUND(U15*AV14,0)*(1+AZ28),0)</f>
        <v>620</v>
      </c>
      <c r="BC14" s="29"/>
    </row>
    <row r="15" spans="1:56" s="147" customFormat="1" ht="17.100000000000001" customHeight="1" x14ac:dyDescent="0.15">
      <c r="A15" s="7">
        <v>16</v>
      </c>
      <c r="B15" s="8">
        <v>3557</v>
      </c>
      <c r="C15" s="9" t="s">
        <v>290</v>
      </c>
      <c r="D15" s="266"/>
      <c r="E15" s="56"/>
      <c r="F15" s="56"/>
      <c r="G15" s="56"/>
      <c r="H15" s="56"/>
      <c r="I15" s="151"/>
      <c r="J15" s="151"/>
      <c r="K15" s="151"/>
      <c r="L15" s="14"/>
      <c r="M15" s="14"/>
      <c r="N15" s="14"/>
      <c r="O15" s="14"/>
      <c r="P15" s="266"/>
      <c r="Q15" s="132"/>
      <c r="R15" s="127"/>
      <c r="S15" s="127"/>
      <c r="T15" s="127"/>
      <c r="U15" s="240">
        <v>413</v>
      </c>
      <c r="V15" s="240"/>
      <c r="W15" s="14" t="s">
        <v>62</v>
      </c>
      <c r="X15" s="14"/>
      <c r="Y15" s="24"/>
      <c r="Z15" s="27"/>
      <c r="AA15" s="27"/>
      <c r="AB15" s="112" t="s">
        <v>205</v>
      </c>
      <c r="AC15" s="91"/>
      <c r="AD15" s="91"/>
      <c r="AE15" s="91"/>
      <c r="AF15" s="91"/>
      <c r="AG15" s="91"/>
      <c r="AH15" s="24" t="s">
        <v>1484</v>
      </c>
      <c r="AI15" s="219">
        <v>0.7</v>
      </c>
      <c r="AJ15" s="220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26"/>
      <c r="AV15" s="39"/>
      <c r="AW15" s="40"/>
      <c r="AX15" s="75"/>
      <c r="AY15" s="76"/>
      <c r="AZ15" s="76"/>
      <c r="BA15" s="77"/>
      <c r="BB15" s="177">
        <f>ROUND(ROUND(U15*AI15,0)*(1+$AZ$28),0)</f>
        <v>434</v>
      </c>
      <c r="BC15" s="29"/>
    </row>
    <row r="16" spans="1:56" s="147" customFormat="1" ht="17.100000000000001" customHeight="1" x14ac:dyDescent="0.15">
      <c r="A16" s="7">
        <v>16</v>
      </c>
      <c r="B16" s="8">
        <v>3559</v>
      </c>
      <c r="C16" s="9" t="s">
        <v>841</v>
      </c>
      <c r="D16" s="266"/>
      <c r="E16" s="56"/>
      <c r="F16" s="56"/>
      <c r="G16" s="56"/>
      <c r="H16" s="56"/>
      <c r="I16" s="151"/>
      <c r="J16" s="151"/>
      <c r="K16" s="151"/>
      <c r="L16" s="14"/>
      <c r="M16" s="14"/>
      <c r="N16" s="14"/>
      <c r="O16" s="14"/>
      <c r="P16" s="266"/>
      <c r="Q16" s="245" t="s">
        <v>200</v>
      </c>
      <c r="R16" s="241"/>
      <c r="S16" s="241"/>
      <c r="T16" s="241"/>
      <c r="U16" s="241"/>
      <c r="V16" s="241"/>
      <c r="W16" s="241"/>
      <c r="X16" s="241"/>
      <c r="Y16" s="241"/>
      <c r="Z16" s="241"/>
      <c r="AA16" s="52"/>
      <c r="AB16" s="16"/>
      <c r="AC16" s="16"/>
      <c r="AD16" s="16"/>
      <c r="AE16" s="16"/>
      <c r="AF16" s="28"/>
      <c r="AG16" s="28"/>
      <c r="AH16" s="16"/>
      <c r="AI16" s="44"/>
      <c r="AJ16" s="45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26"/>
      <c r="AV16" s="39"/>
      <c r="AW16" s="40"/>
      <c r="AX16" s="75"/>
      <c r="AY16" s="76"/>
      <c r="AZ16" s="76"/>
      <c r="BA16" s="77"/>
      <c r="BB16" s="177">
        <f>ROUND(U18*(1+AZ28),0)</f>
        <v>747</v>
      </c>
      <c r="BC16" s="29"/>
    </row>
    <row r="17" spans="1:55" s="147" customFormat="1" ht="17.100000000000001" customHeight="1" x14ac:dyDescent="0.15">
      <c r="A17" s="7">
        <v>16</v>
      </c>
      <c r="B17" s="8">
        <v>3560</v>
      </c>
      <c r="C17" s="9" t="s">
        <v>842</v>
      </c>
      <c r="D17" s="266"/>
      <c r="E17" s="56"/>
      <c r="F17" s="56"/>
      <c r="G17" s="56"/>
      <c r="H17" s="56"/>
      <c r="I17" s="151"/>
      <c r="J17" s="151"/>
      <c r="K17" s="151"/>
      <c r="L17" s="14"/>
      <c r="M17" s="14"/>
      <c r="N17" s="14"/>
      <c r="O17" s="14"/>
      <c r="P17" s="266"/>
      <c r="Q17" s="242"/>
      <c r="R17" s="243"/>
      <c r="S17" s="243"/>
      <c r="T17" s="243"/>
      <c r="U17" s="243"/>
      <c r="V17" s="243"/>
      <c r="W17" s="243"/>
      <c r="X17" s="243"/>
      <c r="Y17" s="243"/>
      <c r="Z17" s="243"/>
      <c r="AA17" s="48"/>
      <c r="AB17" s="19"/>
      <c r="AC17" s="20"/>
      <c r="AD17" s="20"/>
      <c r="AE17" s="20"/>
      <c r="AF17" s="31"/>
      <c r="AG17" s="31"/>
      <c r="AH17" s="117"/>
      <c r="AI17" s="117"/>
      <c r="AJ17" s="122"/>
      <c r="AK17" s="43" t="s">
        <v>1545</v>
      </c>
      <c r="AL17" s="20"/>
      <c r="AM17" s="20"/>
      <c r="AN17" s="20"/>
      <c r="AO17" s="20"/>
      <c r="AP17" s="20"/>
      <c r="AQ17" s="20"/>
      <c r="AR17" s="20"/>
      <c r="AS17" s="20"/>
      <c r="AT17" s="20"/>
      <c r="AU17" s="22" t="s">
        <v>1484</v>
      </c>
      <c r="AV17" s="222">
        <v>1</v>
      </c>
      <c r="AW17" s="223"/>
      <c r="AX17" s="75"/>
      <c r="AY17" s="76"/>
      <c r="AZ17" s="76"/>
      <c r="BA17" s="77"/>
      <c r="BB17" s="177">
        <f>ROUND(ROUND(U18*AV17,0)*(1+AZ28),0)</f>
        <v>747</v>
      </c>
      <c r="BC17" s="29"/>
    </row>
    <row r="18" spans="1:55" s="147" customFormat="1" ht="17.100000000000001" customHeight="1" x14ac:dyDescent="0.15">
      <c r="A18" s="7">
        <v>16</v>
      </c>
      <c r="B18" s="8">
        <v>3561</v>
      </c>
      <c r="C18" s="9" t="s">
        <v>291</v>
      </c>
      <c r="D18" s="266"/>
      <c r="E18" s="56"/>
      <c r="F18" s="56"/>
      <c r="G18" s="56"/>
      <c r="H18" s="56"/>
      <c r="I18" s="151"/>
      <c r="J18" s="151"/>
      <c r="K18" s="151"/>
      <c r="L18" s="14"/>
      <c r="M18" s="14"/>
      <c r="N18" s="14"/>
      <c r="O18" s="14"/>
      <c r="P18" s="266"/>
      <c r="Q18" s="132"/>
      <c r="R18" s="127"/>
      <c r="S18" s="127"/>
      <c r="T18" s="127"/>
      <c r="U18" s="240">
        <v>498</v>
      </c>
      <c r="V18" s="240"/>
      <c r="W18" s="14" t="s">
        <v>62</v>
      </c>
      <c r="X18" s="14"/>
      <c r="Y18" s="24"/>
      <c r="Z18" s="27"/>
      <c r="AA18" s="27"/>
      <c r="AB18" s="112" t="s">
        <v>205</v>
      </c>
      <c r="AC18" s="91"/>
      <c r="AD18" s="91"/>
      <c r="AE18" s="91"/>
      <c r="AF18" s="91"/>
      <c r="AG18" s="91"/>
      <c r="AH18" s="24" t="s">
        <v>1484</v>
      </c>
      <c r="AI18" s="219">
        <v>0.7</v>
      </c>
      <c r="AJ18" s="220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26"/>
      <c r="AV18" s="39"/>
      <c r="AW18" s="40"/>
      <c r="AX18" s="75"/>
      <c r="AY18" s="76"/>
      <c r="AZ18" s="76"/>
      <c r="BA18" s="77"/>
      <c r="BB18" s="177">
        <f>ROUND(ROUND(U18*AI18,0)*(1+$AZ$28),0)</f>
        <v>524</v>
      </c>
      <c r="BC18" s="29"/>
    </row>
    <row r="19" spans="1:55" s="147" customFormat="1" ht="17.100000000000001" customHeight="1" x14ac:dyDescent="0.15">
      <c r="A19" s="7">
        <v>16</v>
      </c>
      <c r="B19" s="8">
        <v>3563</v>
      </c>
      <c r="C19" s="9" t="s">
        <v>843</v>
      </c>
      <c r="D19" s="266"/>
      <c r="E19" s="56"/>
      <c r="F19" s="56"/>
      <c r="G19" s="56"/>
      <c r="H19" s="56"/>
      <c r="I19" s="151"/>
      <c r="J19" s="151"/>
      <c r="K19" s="151"/>
      <c r="L19" s="14"/>
      <c r="M19" s="14"/>
      <c r="N19" s="14"/>
      <c r="O19" s="14"/>
      <c r="P19" s="266"/>
      <c r="Q19" s="245" t="s">
        <v>202</v>
      </c>
      <c r="R19" s="241"/>
      <c r="S19" s="241"/>
      <c r="T19" s="241"/>
      <c r="U19" s="241"/>
      <c r="V19" s="241"/>
      <c r="W19" s="241"/>
      <c r="X19" s="241"/>
      <c r="Y19" s="241"/>
      <c r="Z19" s="241"/>
      <c r="AA19" s="52"/>
      <c r="AB19" s="16"/>
      <c r="AC19" s="16"/>
      <c r="AD19" s="16"/>
      <c r="AE19" s="16"/>
      <c r="AF19" s="28"/>
      <c r="AG19" s="28"/>
      <c r="AH19" s="16"/>
      <c r="AI19" s="44"/>
      <c r="AJ19" s="45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26"/>
      <c r="AV19" s="39"/>
      <c r="AW19" s="40"/>
      <c r="AX19" s="75"/>
      <c r="AY19" s="76"/>
      <c r="AZ19" s="76"/>
      <c r="BA19" s="77"/>
      <c r="BB19" s="177">
        <f>ROUND(U21*(1+AZ28),0)</f>
        <v>872</v>
      </c>
      <c r="BC19" s="29"/>
    </row>
    <row r="20" spans="1:55" s="147" customFormat="1" ht="17.100000000000001" customHeight="1" x14ac:dyDescent="0.15">
      <c r="A20" s="7">
        <v>16</v>
      </c>
      <c r="B20" s="8">
        <v>3564</v>
      </c>
      <c r="C20" s="9" t="s">
        <v>844</v>
      </c>
      <c r="D20" s="266"/>
      <c r="E20" s="56"/>
      <c r="F20" s="56"/>
      <c r="G20" s="56"/>
      <c r="H20" s="56"/>
      <c r="I20" s="151"/>
      <c r="J20" s="151"/>
      <c r="K20" s="151"/>
      <c r="L20" s="14"/>
      <c r="M20" s="14"/>
      <c r="N20" s="14"/>
      <c r="O20" s="14"/>
      <c r="P20" s="266"/>
      <c r="Q20" s="242"/>
      <c r="R20" s="243"/>
      <c r="S20" s="243"/>
      <c r="T20" s="243"/>
      <c r="U20" s="243"/>
      <c r="V20" s="243"/>
      <c r="W20" s="243"/>
      <c r="X20" s="243"/>
      <c r="Y20" s="243"/>
      <c r="Z20" s="243"/>
      <c r="AA20" s="48"/>
      <c r="AB20" s="19"/>
      <c r="AC20" s="20"/>
      <c r="AD20" s="20"/>
      <c r="AE20" s="20"/>
      <c r="AF20" s="31"/>
      <c r="AG20" s="31"/>
      <c r="AH20" s="117"/>
      <c r="AI20" s="117"/>
      <c r="AJ20" s="122"/>
      <c r="AK20" s="43" t="s">
        <v>1545</v>
      </c>
      <c r="AL20" s="20"/>
      <c r="AM20" s="20"/>
      <c r="AN20" s="20"/>
      <c r="AO20" s="20"/>
      <c r="AP20" s="20"/>
      <c r="AQ20" s="20"/>
      <c r="AR20" s="20"/>
      <c r="AS20" s="20"/>
      <c r="AT20" s="20"/>
      <c r="AU20" s="22" t="s">
        <v>1484</v>
      </c>
      <c r="AV20" s="222">
        <v>1</v>
      </c>
      <c r="AW20" s="223"/>
      <c r="AX20" s="75"/>
      <c r="AY20" s="76"/>
      <c r="AZ20" s="76"/>
      <c r="BA20" s="77"/>
      <c r="BB20" s="177">
        <f>ROUND(ROUND(U21*AV20,0)*(1+AZ28),0)</f>
        <v>872</v>
      </c>
      <c r="BC20" s="29"/>
    </row>
    <row r="21" spans="1:55" s="147" customFormat="1" ht="17.100000000000001" customHeight="1" x14ac:dyDescent="0.15">
      <c r="A21" s="7">
        <v>16</v>
      </c>
      <c r="B21" s="8">
        <v>3565</v>
      </c>
      <c r="C21" s="9" t="s">
        <v>292</v>
      </c>
      <c r="D21" s="266"/>
      <c r="E21" s="56"/>
      <c r="F21" s="56"/>
      <c r="G21" s="56"/>
      <c r="H21" s="56"/>
      <c r="I21" s="151"/>
      <c r="J21" s="151"/>
      <c r="K21" s="151"/>
      <c r="L21" s="14"/>
      <c r="M21" s="14"/>
      <c r="N21" s="14"/>
      <c r="O21" s="14"/>
      <c r="P21" s="266"/>
      <c r="Q21" s="132"/>
      <c r="R21" s="127"/>
      <c r="S21" s="127"/>
      <c r="T21" s="127"/>
      <c r="U21" s="240">
        <v>581</v>
      </c>
      <c r="V21" s="240"/>
      <c r="W21" s="14" t="s">
        <v>62</v>
      </c>
      <c r="X21" s="14"/>
      <c r="Y21" s="24"/>
      <c r="Z21" s="27"/>
      <c r="AA21" s="27"/>
      <c r="AB21" s="112" t="s">
        <v>205</v>
      </c>
      <c r="AC21" s="91"/>
      <c r="AD21" s="91"/>
      <c r="AE21" s="91"/>
      <c r="AF21" s="91"/>
      <c r="AG21" s="91"/>
      <c r="AH21" s="24" t="s">
        <v>1484</v>
      </c>
      <c r="AI21" s="219">
        <v>0.7</v>
      </c>
      <c r="AJ21" s="220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26"/>
      <c r="AV21" s="39"/>
      <c r="AW21" s="40"/>
      <c r="AX21" s="75"/>
      <c r="AY21" s="76"/>
      <c r="AZ21" s="76"/>
      <c r="BA21" s="77"/>
      <c r="BB21" s="177">
        <f>ROUND(ROUND(U21*AI21,0)*(1+$AZ$28),0)</f>
        <v>611</v>
      </c>
      <c r="BC21" s="29"/>
    </row>
    <row r="22" spans="1:55" s="147" customFormat="1" ht="17.100000000000001" customHeight="1" x14ac:dyDescent="0.15">
      <c r="A22" s="7">
        <v>16</v>
      </c>
      <c r="B22" s="8">
        <v>3567</v>
      </c>
      <c r="C22" s="9" t="s">
        <v>845</v>
      </c>
      <c r="D22" s="266"/>
      <c r="E22" s="215" t="s">
        <v>553</v>
      </c>
      <c r="F22" s="267"/>
      <c r="G22" s="267"/>
      <c r="H22" s="267"/>
      <c r="I22" s="267"/>
      <c r="J22" s="267"/>
      <c r="K22" s="267"/>
      <c r="L22" s="267"/>
      <c r="M22" s="267"/>
      <c r="N22" s="267"/>
      <c r="O22" s="15"/>
      <c r="P22" s="266"/>
      <c r="Q22" s="245" t="s">
        <v>197</v>
      </c>
      <c r="R22" s="241"/>
      <c r="S22" s="241"/>
      <c r="T22" s="241"/>
      <c r="U22" s="241"/>
      <c r="V22" s="241"/>
      <c r="W22" s="241"/>
      <c r="X22" s="241"/>
      <c r="Y22" s="241"/>
      <c r="Z22" s="241"/>
      <c r="AA22" s="52"/>
      <c r="AB22" s="16"/>
      <c r="AC22" s="16"/>
      <c r="AD22" s="16"/>
      <c r="AE22" s="16"/>
      <c r="AF22" s="28"/>
      <c r="AG22" s="28"/>
      <c r="AH22" s="16"/>
      <c r="AI22" s="44"/>
      <c r="AJ22" s="45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26"/>
      <c r="AV22" s="39"/>
      <c r="AW22" s="40"/>
      <c r="AX22" s="75"/>
      <c r="AY22" s="76"/>
      <c r="AZ22" s="76"/>
      <c r="BA22" s="77"/>
      <c r="BB22" s="177">
        <f>ROUND(U24*(1+AZ28),0)</f>
        <v>275</v>
      </c>
      <c r="BC22" s="29"/>
    </row>
    <row r="23" spans="1:55" s="147" customFormat="1" ht="17.100000000000001" customHeight="1" x14ac:dyDescent="0.15">
      <c r="A23" s="7">
        <v>16</v>
      </c>
      <c r="B23" s="8">
        <v>3568</v>
      </c>
      <c r="C23" s="9" t="s">
        <v>846</v>
      </c>
      <c r="D23" s="266"/>
      <c r="E23" s="268"/>
      <c r="F23" s="269"/>
      <c r="G23" s="269"/>
      <c r="H23" s="269"/>
      <c r="I23" s="269"/>
      <c r="J23" s="269"/>
      <c r="K23" s="269"/>
      <c r="L23" s="269"/>
      <c r="M23" s="269"/>
      <c r="N23" s="269"/>
      <c r="O23" s="118"/>
      <c r="P23" s="266"/>
      <c r="Q23" s="242"/>
      <c r="R23" s="243"/>
      <c r="S23" s="243"/>
      <c r="T23" s="243"/>
      <c r="U23" s="243"/>
      <c r="V23" s="243"/>
      <c r="W23" s="243"/>
      <c r="X23" s="243"/>
      <c r="Y23" s="243"/>
      <c r="Z23" s="243"/>
      <c r="AA23" s="48"/>
      <c r="AB23" s="19"/>
      <c r="AC23" s="20"/>
      <c r="AD23" s="20"/>
      <c r="AE23" s="20"/>
      <c r="AF23" s="31"/>
      <c r="AG23" s="31"/>
      <c r="AH23" s="117"/>
      <c r="AI23" s="117"/>
      <c r="AJ23" s="122"/>
      <c r="AK23" s="43" t="s">
        <v>1545</v>
      </c>
      <c r="AL23" s="20"/>
      <c r="AM23" s="20"/>
      <c r="AN23" s="20"/>
      <c r="AO23" s="20"/>
      <c r="AP23" s="20"/>
      <c r="AQ23" s="20"/>
      <c r="AR23" s="20"/>
      <c r="AS23" s="20"/>
      <c r="AT23" s="20"/>
      <c r="AU23" s="22" t="s">
        <v>1484</v>
      </c>
      <c r="AV23" s="222">
        <v>1</v>
      </c>
      <c r="AW23" s="223"/>
      <c r="AX23" s="75"/>
      <c r="AY23" s="76"/>
      <c r="AZ23" s="76"/>
      <c r="BA23" s="77"/>
      <c r="BB23" s="177">
        <f>ROUND(ROUND(U24*AV23,0)*(1+AZ28),0)</f>
        <v>275</v>
      </c>
      <c r="BC23" s="29"/>
    </row>
    <row r="24" spans="1:55" s="147" customFormat="1" ht="17.100000000000001" customHeight="1" x14ac:dyDescent="0.15">
      <c r="A24" s="7">
        <v>16</v>
      </c>
      <c r="B24" s="8">
        <v>3569</v>
      </c>
      <c r="C24" s="9" t="s">
        <v>293</v>
      </c>
      <c r="D24" s="266"/>
      <c r="E24" s="56"/>
      <c r="F24" s="56"/>
      <c r="G24" s="116"/>
      <c r="H24" s="64"/>
      <c r="I24" s="64"/>
      <c r="J24" s="14"/>
      <c r="K24" s="14"/>
      <c r="L24" s="24"/>
      <c r="M24" s="27"/>
      <c r="N24" s="27"/>
      <c r="O24" s="118"/>
      <c r="P24" s="266"/>
      <c r="Q24" s="127"/>
      <c r="R24" s="127"/>
      <c r="S24" s="127"/>
      <c r="T24" s="127"/>
      <c r="U24" s="240">
        <v>183</v>
      </c>
      <c r="V24" s="240"/>
      <c r="W24" s="14" t="s">
        <v>62</v>
      </c>
      <c r="X24" s="14"/>
      <c r="Y24" s="24"/>
      <c r="Z24" s="27"/>
      <c r="AA24" s="27"/>
      <c r="AB24" s="112" t="s">
        <v>205</v>
      </c>
      <c r="AC24" s="91"/>
      <c r="AD24" s="91"/>
      <c r="AE24" s="91"/>
      <c r="AF24" s="91"/>
      <c r="AG24" s="91"/>
      <c r="AH24" s="24" t="s">
        <v>1484</v>
      </c>
      <c r="AI24" s="219">
        <v>0.7</v>
      </c>
      <c r="AJ24" s="220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26"/>
      <c r="AV24" s="39"/>
      <c r="AW24" s="40"/>
      <c r="AX24" s="75"/>
      <c r="AY24" s="76"/>
      <c r="AZ24" s="76"/>
      <c r="BA24" s="77"/>
      <c r="BB24" s="177">
        <f>ROUND(ROUND(U24*AI24,0)*(1+$AZ$28),0)</f>
        <v>192</v>
      </c>
      <c r="BC24" s="29"/>
    </row>
    <row r="25" spans="1:55" s="147" customFormat="1" ht="17.100000000000001" customHeight="1" x14ac:dyDescent="0.15">
      <c r="A25" s="7">
        <v>16</v>
      </c>
      <c r="B25" s="8">
        <v>3571</v>
      </c>
      <c r="C25" s="9" t="s">
        <v>847</v>
      </c>
      <c r="D25" s="266"/>
      <c r="E25" s="56"/>
      <c r="F25" s="56"/>
      <c r="G25" s="56"/>
      <c r="H25" s="56"/>
      <c r="I25" s="151"/>
      <c r="J25" s="151"/>
      <c r="K25" s="151"/>
      <c r="L25" s="14"/>
      <c r="M25" s="14"/>
      <c r="N25" s="14"/>
      <c r="O25" s="18"/>
      <c r="P25" s="266"/>
      <c r="Q25" s="245" t="s">
        <v>198</v>
      </c>
      <c r="R25" s="271"/>
      <c r="S25" s="271"/>
      <c r="T25" s="271"/>
      <c r="U25" s="271"/>
      <c r="V25" s="271"/>
      <c r="W25" s="271"/>
      <c r="X25" s="271"/>
      <c r="Y25" s="271"/>
      <c r="Z25" s="271"/>
      <c r="AA25" s="52"/>
      <c r="AB25" s="16"/>
      <c r="AC25" s="16"/>
      <c r="AD25" s="16"/>
      <c r="AE25" s="16"/>
      <c r="AF25" s="28"/>
      <c r="AG25" s="28"/>
      <c r="AH25" s="16"/>
      <c r="AI25" s="44"/>
      <c r="AJ25" s="45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26"/>
      <c r="AV25" s="39"/>
      <c r="AW25" s="40"/>
      <c r="AX25" s="116"/>
      <c r="AY25" s="116"/>
      <c r="AZ25" s="116"/>
      <c r="BA25" s="116"/>
      <c r="BB25" s="177">
        <f>ROUND(U27*(1+AZ28),0)</f>
        <v>398</v>
      </c>
      <c r="BC25" s="29"/>
    </row>
    <row r="26" spans="1:55" s="147" customFormat="1" ht="17.100000000000001" customHeight="1" x14ac:dyDescent="0.15">
      <c r="A26" s="7">
        <v>16</v>
      </c>
      <c r="B26" s="8">
        <v>3572</v>
      </c>
      <c r="C26" s="9" t="s">
        <v>848</v>
      </c>
      <c r="D26" s="266"/>
      <c r="E26" s="56"/>
      <c r="F26" s="56"/>
      <c r="G26" s="56"/>
      <c r="H26" s="56"/>
      <c r="I26" s="151"/>
      <c r="J26" s="151"/>
      <c r="K26" s="151"/>
      <c r="L26" s="14"/>
      <c r="M26" s="14"/>
      <c r="N26" s="14"/>
      <c r="O26" s="18"/>
      <c r="P26" s="266"/>
      <c r="Q26" s="272"/>
      <c r="R26" s="273"/>
      <c r="S26" s="273"/>
      <c r="T26" s="273"/>
      <c r="U26" s="273"/>
      <c r="V26" s="273"/>
      <c r="W26" s="273"/>
      <c r="X26" s="273"/>
      <c r="Y26" s="273"/>
      <c r="Z26" s="273"/>
      <c r="AA26" s="48"/>
      <c r="AB26" s="19"/>
      <c r="AC26" s="20"/>
      <c r="AD26" s="20"/>
      <c r="AE26" s="20"/>
      <c r="AF26" s="31"/>
      <c r="AG26" s="31"/>
      <c r="AH26" s="117"/>
      <c r="AI26" s="117"/>
      <c r="AJ26" s="122"/>
      <c r="AK26" s="43" t="s">
        <v>1545</v>
      </c>
      <c r="AL26" s="20"/>
      <c r="AM26" s="20"/>
      <c r="AN26" s="20"/>
      <c r="AO26" s="20"/>
      <c r="AP26" s="20"/>
      <c r="AQ26" s="20"/>
      <c r="AR26" s="20"/>
      <c r="AS26" s="20"/>
      <c r="AT26" s="20"/>
      <c r="AU26" s="22" t="s">
        <v>1484</v>
      </c>
      <c r="AV26" s="222">
        <v>1</v>
      </c>
      <c r="AW26" s="223"/>
      <c r="AX26" s="116"/>
      <c r="AY26" s="116"/>
      <c r="AZ26" s="116"/>
      <c r="BA26" s="116"/>
      <c r="BB26" s="177">
        <f>ROUND(ROUND(U27*AV26,0)*(1+AZ28),0)</f>
        <v>398</v>
      </c>
      <c r="BC26" s="29"/>
    </row>
    <row r="27" spans="1:55" s="147" customFormat="1" ht="17.100000000000001" customHeight="1" x14ac:dyDescent="0.15">
      <c r="A27" s="7">
        <v>16</v>
      </c>
      <c r="B27" s="8">
        <v>3573</v>
      </c>
      <c r="C27" s="9" t="s">
        <v>294</v>
      </c>
      <c r="D27" s="266"/>
      <c r="E27" s="56"/>
      <c r="F27" s="56"/>
      <c r="G27" s="56"/>
      <c r="H27" s="56"/>
      <c r="I27" s="151"/>
      <c r="J27" s="151"/>
      <c r="K27" s="151"/>
      <c r="L27" s="14"/>
      <c r="M27" s="14"/>
      <c r="N27" s="14"/>
      <c r="O27" s="18"/>
      <c r="P27" s="266"/>
      <c r="Q27" s="127"/>
      <c r="R27" s="127"/>
      <c r="S27" s="127"/>
      <c r="T27" s="127"/>
      <c r="U27" s="240">
        <v>265</v>
      </c>
      <c r="V27" s="240"/>
      <c r="W27" s="14" t="s">
        <v>62</v>
      </c>
      <c r="X27" s="14"/>
      <c r="Y27" s="24"/>
      <c r="Z27" s="27"/>
      <c r="AA27" s="27"/>
      <c r="AB27" s="112" t="s">
        <v>205</v>
      </c>
      <c r="AC27" s="91"/>
      <c r="AD27" s="91"/>
      <c r="AE27" s="91"/>
      <c r="AF27" s="91"/>
      <c r="AG27" s="91"/>
      <c r="AH27" s="24" t="s">
        <v>1484</v>
      </c>
      <c r="AI27" s="219">
        <v>0.7</v>
      </c>
      <c r="AJ27" s="220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26"/>
      <c r="AV27" s="39"/>
      <c r="AW27" s="40"/>
      <c r="AX27" s="246" t="s">
        <v>54</v>
      </c>
      <c r="AY27" s="247"/>
      <c r="AZ27" s="247"/>
      <c r="BA27" s="248"/>
      <c r="BB27" s="177">
        <f>ROUND(ROUND(U27*AI27,0)*(1+$AZ$28),0)</f>
        <v>279</v>
      </c>
      <c r="BC27" s="29"/>
    </row>
    <row r="28" spans="1:55" s="147" customFormat="1" ht="17.100000000000001" customHeight="1" x14ac:dyDescent="0.15">
      <c r="A28" s="7">
        <v>16</v>
      </c>
      <c r="B28" s="8">
        <v>3575</v>
      </c>
      <c r="C28" s="9" t="s">
        <v>849</v>
      </c>
      <c r="D28" s="266"/>
      <c r="E28" s="56"/>
      <c r="F28" s="56"/>
      <c r="G28" s="56"/>
      <c r="H28" s="56"/>
      <c r="I28" s="151"/>
      <c r="J28" s="151"/>
      <c r="K28" s="151"/>
      <c r="L28" s="14"/>
      <c r="M28" s="14"/>
      <c r="N28" s="14"/>
      <c r="O28" s="14"/>
      <c r="P28" s="266"/>
      <c r="Q28" s="245" t="s">
        <v>199</v>
      </c>
      <c r="R28" s="241"/>
      <c r="S28" s="241"/>
      <c r="T28" s="241"/>
      <c r="U28" s="241"/>
      <c r="V28" s="241"/>
      <c r="W28" s="241"/>
      <c r="X28" s="241"/>
      <c r="Y28" s="241"/>
      <c r="Z28" s="241"/>
      <c r="AA28" s="52"/>
      <c r="AB28" s="16"/>
      <c r="AC28" s="16"/>
      <c r="AD28" s="16"/>
      <c r="AE28" s="16"/>
      <c r="AF28" s="28"/>
      <c r="AG28" s="28"/>
      <c r="AH28" s="16"/>
      <c r="AI28" s="44"/>
      <c r="AJ28" s="45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26"/>
      <c r="AV28" s="39"/>
      <c r="AW28" s="40"/>
      <c r="AX28" s="75" t="s">
        <v>1546</v>
      </c>
      <c r="AY28" s="51" t="s">
        <v>1484</v>
      </c>
      <c r="AZ28" s="219">
        <v>0.5</v>
      </c>
      <c r="BA28" s="219"/>
      <c r="BB28" s="177">
        <f>ROUND(U30*(1+AZ28),0)</f>
        <v>525</v>
      </c>
      <c r="BC28" s="29"/>
    </row>
    <row r="29" spans="1:55" s="147" customFormat="1" ht="17.100000000000001" customHeight="1" x14ac:dyDescent="0.15">
      <c r="A29" s="7">
        <v>16</v>
      </c>
      <c r="B29" s="8">
        <v>3576</v>
      </c>
      <c r="C29" s="9" t="s">
        <v>850</v>
      </c>
      <c r="D29" s="266"/>
      <c r="E29" s="56"/>
      <c r="F29" s="56"/>
      <c r="G29" s="56"/>
      <c r="H29" s="56"/>
      <c r="I29" s="151"/>
      <c r="J29" s="151"/>
      <c r="K29" s="151"/>
      <c r="L29" s="14"/>
      <c r="M29" s="14"/>
      <c r="N29" s="14"/>
      <c r="O29" s="14"/>
      <c r="P29" s="266"/>
      <c r="Q29" s="242"/>
      <c r="R29" s="243"/>
      <c r="S29" s="243"/>
      <c r="T29" s="243"/>
      <c r="U29" s="243"/>
      <c r="V29" s="243"/>
      <c r="W29" s="243"/>
      <c r="X29" s="243"/>
      <c r="Y29" s="243"/>
      <c r="Z29" s="243"/>
      <c r="AA29" s="48"/>
      <c r="AB29" s="19"/>
      <c r="AC29" s="20"/>
      <c r="AD29" s="20"/>
      <c r="AE29" s="20"/>
      <c r="AF29" s="31"/>
      <c r="AG29" s="31"/>
      <c r="AH29" s="117"/>
      <c r="AI29" s="117"/>
      <c r="AJ29" s="122"/>
      <c r="AK29" s="43" t="s">
        <v>1545</v>
      </c>
      <c r="AL29" s="20"/>
      <c r="AM29" s="20"/>
      <c r="AN29" s="20"/>
      <c r="AO29" s="20"/>
      <c r="AP29" s="20"/>
      <c r="AQ29" s="20"/>
      <c r="AR29" s="20"/>
      <c r="AS29" s="20"/>
      <c r="AT29" s="20"/>
      <c r="AU29" s="22" t="s">
        <v>1484</v>
      </c>
      <c r="AV29" s="222">
        <v>1</v>
      </c>
      <c r="AW29" s="223"/>
      <c r="AX29" s="75"/>
      <c r="AY29" s="76"/>
      <c r="AZ29" s="76"/>
      <c r="BA29" s="24" t="s">
        <v>516</v>
      </c>
      <c r="BB29" s="177">
        <f>ROUND(ROUND(U30*AV29,0)*(1+AZ28),0)</f>
        <v>525</v>
      </c>
      <c r="BC29" s="29"/>
    </row>
    <row r="30" spans="1:55" s="147" customFormat="1" ht="17.100000000000001" customHeight="1" x14ac:dyDescent="0.15">
      <c r="A30" s="7">
        <v>16</v>
      </c>
      <c r="B30" s="8">
        <v>3577</v>
      </c>
      <c r="C30" s="9" t="s">
        <v>295</v>
      </c>
      <c r="D30" s="266"/>
      <c r="E30" s="56"/>
      <c r="F30" s="56"/>
      <c r="G30" s="56"/>
      <c r="H30" s="56"/>
      <c r="I30" s="151"/>
      <c r="J30" s="151"/>
      <c r="K30" s="151"/>
      <c r="L30" s="14"/>
      <c r="M30" s="14"/>
      <c r="N30" s="14"/>
      <c r="O30" s="14"/>
      <c r="P30" s="266"/>
      <c r="Q30" s="132"/>
      <c r="R30" s="127"/>
      <c r="S30" s="127"/>
      <c r="T30" s="127"/>
      <c r="U30" s="240">
        <v>350</v>
      </c>
      <c r="V30" s="240"/>
      <c r="W30" s="14" t="s">
        <v>62</v>
      </c>
      <c r="X30" s="14"/>
      <c r="Y30" s="24"/>
      <c r="Z30" s="27"/>
      <c r="AA30" s="27"/>
      <c r="AB30" s="112" t="s">
        <v>205</v>
      </c>
      <c r="AC30" s="91"/>
      <c r="AD30" s="91"/>
      <c r="AE30" s="91"/>
      <c r="AF30" s="91"/>
      <c r="AG30" s="91"/>
      <c r="AH30" s="24" t="s">
        <v>1484</v>
      </c>
      <c r="AI30" s="219">
        <v>0.7</v>
      </c>
      <c r="AJ30" s="220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26"/>
      <c r="AV30" s="39"/>
      <c r="AW30" s="40"/>
      <c r="AX30" s="75"/>
      <c r="AY30" s="76"/>
      <c r="AZ30" s="76"/>
      <c r="BA30" s="77"/>
      <c r="BB30" s="177">
        <f>ROUND(ROUND(U30*AI30,0)*(1+$AZ$28),0)</f>
        <v>368</v>
      </c>
      <c r="BC30" s="29"/>
    </row>
    <row r="31" spans="1:55" s="147" customFormat="1" ht="17.100000000000001" customHeight="1" x14ac:dyDescent="0.15">
      <c r="A31" s="7">
        <v>16</v>
      </c>
      <c r="B31" s="8">
        <v>3579</v>
      </c>
      <c r="C31" s="9" t="s">
        <v>851</v>
      </c>
      <c r="D31" s="266"/>
      <c r="E31" s="56"/>
      <c r="F31" s="56"/>
      <c r="G31" s="56"/>
      <c r="H31" s="56"/>
      <c r="I31" s="151"/>
      <c r="J31" s="151"/>
      <c r="K31" s="151"/>
      <c r="L31" s="14"/>
      <c r="M31" s="14"/>
      <c r="N31" s="14"/>
      <c r="O31" s="14"/>
      <c r="P31" s="266"/>
      <c r="Q31" s="245" t="s">
        <v>200</v>
      </c>
      <c r="R31" s="241"/>
      <c r="S31" s="241"/>
      <c r="T31" s="241"/>
      <c r="U31" s="241"/>
      <c r="V31" s="241"/>
      <c r="W31" s="241"/>
      <c r="X31" s="241"/>
      <c r="Y31" s="241"/>
      <c r="Z31" s="241"/>
      <c r="AA31" s="45"/>
      <c r="AB31" s="16"/>
      <c r="AC31" s="16"/>
      <c r="AD31" s="16"/>
      <c r="AE31" s="16"/>
      <c r="AF31" s="28"/>
      <c r="AG31" s="28"/>
      <c r="AH31" s="16"/>
      <c r="AI31" s="44"/>
      <c r="AJ31" s="45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26"/>
      <c r="AV31" s="39"/>
      <c r="AW31" s="40"/>
      <c r="AX31" s="75"/>
      <c r="AY31" s="76"/>
      <c r="AZ31" s="76"/>
      <c r="BA31" s="77"/>
      <c r="BB31" s="177">
        <f>ROUND(U33*(1+AZ28),0)</f>
        <v>650</v>
      </c>
      <c r="BC31" s="29"/>
    </row>
    <row r="32" spans="1:55" s="147" customFormat="1" ht="17.100000000000001" customHeight="1" x14ac:dyDescent="0.15">
      <c r="A32" s="7">
        <v>16</v>
      </c>
      <c r="B32" s="8">
        <v>3580</v>
      </c>
      <c r="C32" s="9" t="s">
        <v>852</v>
      </c>
      <c r="D32" s="266"/>
      <c r="E32" s="56"/>
      <c r="F32" s="56"/>
      <c r="G32" s="56"/>
      <c r="H32" s="56"/>
      <c r="I32" s="151"/>
      <c r="J32" s="151"/>
      <c r="K32" s="151"/>
      <c r="L32" s="14"/>
      <c r="M32" s="14"/>
      <c r="N32" s="14"/>
      <c r="O32" s="14"/>
      <c r="P32" s="266"/>
      <c r="Q32" s="242"/>
      <c r="R32" s="243"/>
      <c r="S32" s="243"/>
      <c r="T32" s="243"/>
      <c r="U32" s="243"/>
      <c r="V32" s="243"/>
      <c r="W32" s="243"/>
      <c r="X32" s="243"/>
      <c r="Y32" s="243"/>
      <c r="Z32" s="243"/>
      <c r="AA32" s="48"/>
      <c r="AB32" s="19"/>
      <c r="AC32" s="20"/>
      <c r="AD32" s="20"/>
      <c r="AE32" s="20"/>
      <c r="AF32" s="31"/>
      <c r="AG32" s="31"/>
      <c r="AH32" s="117"/>
      <c r="AI32" s="117"/>
      <c r="AJ32" s="122"/>
      <c r="AK32" s="43" t="s">
        <v>1545</v>
      </c>
      <c r="AL32" s="20"/>
      <c r="AM32" s="20"/>
      <c r="AN32" s="20"/>
      <c r="AO32" s="20"/>
      <c r="AP32" s="20"/>
      <c r="AQ32" s="20"/>
      <c r="AR32" s="20"/>
      <c r="AS32" s="20"/>
      <c r="AT32" s="20"/>
      <c r="AU32" s="22" t="s">
        <v>1484</v>
      </c>
      <c r="AV32" s="222">
        <v>1</v>
      </c>
      <c r="AW32" s="223"/>
      <c r="AX32" s="75"/>
      <c r="AY32" s="76"/>
      <c r="AZ32" s="76"/>
      <c r="BA32" s="77"/>
      <c r="BB32" s="177">
        <f>ROUND(ROUND(U33*AV32,0)*(1+AZ28),0)</f>
        <v>650</v>
      </c>
      <c r="BC32" s="29"/>
    </row>
    <row r="33" spans="1:55" s="147" customFormat="1" ht="17.100000000000001" customHeight="1" x14ac:dyDescent="0.15">
      <c r="A33" s="7">
        <v>16</v>
      </c>
      <c r="B33" s="8">
        <v>3581</v>
      </c>
      <c r="C33" s="9" t="s">
        <v>296</v>
      </c>
      <c r="D33" s="266"/>
      <c r="E33" s="56"/>
      <c r="F33" s="56"/>
      <c r="G33" s="56"/>
      <c r="H33" s="56"/>
      <c r="I33" s="151"/>
      <c r="J33" s="151"/>
      <c r="K33" s="151"/>
      <c r="L33" s="14"/>
      <c r="M33" s="14"/>
      <c r="N33" s="14"/>
      <c r="O33" s="14"/>
      <c r="P33" s="266"/>
      <c r="Q33" s="132"/>
      <c r="R33" s="127"/>
      <c r="S33" s="127"/>
      <c r="T33" s="127"/>
      <c r="U33" s="240">
        <v>433</v>
      </c>
      <c r="V33" s="240"/>
      <c r="W33" s="14" t="s">
        <v>62</v>
      </c>
      <c r="X33" s="14"/>
      <c r="Y33" s="24"/>
      <c r="Z33" s="27"/>
      <c r="AA33" s="27"/>
      <c r="AB33" s="112" t="s">
        <v>205</v>
      </c>
      <c r="AC33" s="91"/>
      <c r="AD33" s="91"/>
      <c r="AE33" s="91"/>
      <c r="AF33" s="91"/>
      <c r="AG33" s="91"/>
      <c r="AH33" s="24" t="s">
        <v>1484</v>
      </c>
      <c r="AI33" s="219">
        <v>0.7</v>
      </c>
      <c r="AJ33" s="220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26"/>
      <c r="AV33" s="39"/>
      <c r="AW33" s="40"/>
      <c r="AX33" s="75"/>
      <c r="AY33" s="76"/>
      <c r="AZ33" s="76"/>
      <c r="BA33" s="77"/>
      <c r="BB33" s="177">
        <f>ROUND(ROUND(U33*AI33,0)*(1+$AZ$28),0)</f>
        <v>455</v>
      </c>
      <c r="BC33" s="29"/>
    </row>
    <row r="34" spans="1:55" s="147" customFormat="1" ht="17.100000000000001" customHeight="1" x14ac:dyDescent="0.15">
      <c r="A34" s="7">
        <v>16</v>
      </c>
      <c r="B34" s="8">
        <v>3583</v>
      </c>
      <c r="C34" s="9" t="s">
        <v>853</v>
      </c>
      <c r="D34" s="266"/>
      <c r="E34" s="215" t="s">
        <v>554</v>
      </c>
      <c r="F34" s="267"/>
      <c r="G34" s="267"/>
      <c r="H34" s="267"/>
      <c r="I34" s="267"/>
      <c r="J34" s="267"/>
      <c r="K34" s="267"/>
      <c r="L34" s="267"/>
      <c r="M34" s="267"/>
      <c r="N34" s="267"/>
      <c r="O34" s="15"/>
      <c r="P34" s="266"/>
      <c r="Q34" s="245" t="s">
        <v>197</v>
      </c>
      <c r="R34" s="241"/>
      <c r="S34" s="241"/>
      <c r="T34" s="241"/>
      <c r="U34" s="241"/>
      <c r="V34" s="241"/>
      <c r="W34" s="241"/>
      <c r="X34" s="241"/>
      <c r="Y34" s="241"/>
      <c r="Z34" s="241"/>
      <c r="AA34" s="52"/>
      <c r="AB34" s="16"/>
      <c r="AC34" s="16"/>
      <c r="AD34" s="16"/>
      <c r="AE34" s="16"/>
      <c r="AF34" s="28"/>
      <c r="AG34" s="28"/>
      <c r="AH34" s="16"/>
      <c r="AI34" s="44"/>
      <c r="AJ34" s="45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26"/>
      <c r="AV34" s="39"/>
      <c r="AW34" s="40"/>
      <c r="AX34" s="75"/>
      <c r="AY34" s="76"/>
      <c r="AZ34" s="76"/>
      <c r="BA34" s="77"/>
      <c r="BB34" s="177">
        <f>ROUND(U36*(1+AZ28),0)</f>
        <v>123</v>
      </c>
      <c r="BC34" s="29"/>
    </row>
    <row r="35" spans="1:55" s="147" customFormat="1" ht="17.100000000000001" customHeight="1" x14ac:dyDescent="0.15">
      <c r="A35" s="7">
        <v>16</v>
      </c>
      <c r="B35" s="8">
        <v>3584</v>
      </c>
      <c r="C35" s="9" t="s">
        <v>854</v>
      </c>
      <c r="D35" s="266"/>
      <c r="E35" s="268"/>
      <c r="F35" s="269"/>
      <c r="G35" s="269"/>
      <c r="H35" s="269"/>
      <c r="I35" s="269"/>
      <c r="J35" s="269"/>
      <c r="K35" s="269"/>
      <c r="L35" s="269"/>
      <c r="M35" s="269"/>
      <c r="N35" s="269"/>
      <c r="O35" s="118"/>
      <c r="P35" s="266"/>
      <c r="Q35" s="242"/>
      <c r="R35" s="243"/>
      <c r="S35" s="243"/>
      <c r="T35" s="243"/>
      <c r="U35" s="243"/>
      <c r="V35" s="243"/>
      <c r="W35" s="243"/>
      <c r="X35" s="243"/>
      <c r="Y35" s="243"/>
      <c r="Z35" s="243"/>
      <c r="AA35" s="48"/>
      <c r="AB35" s="19"/>
      <c r="AC35" s="20"/>
      <c r="AD35" s="20"/>
      <c r="AE35" s="20"/>
      <c r="AF35" s="31"/>
      <c r="AG35" s="31"/>
      <c r="AH35" s="117"/>
      <c r="AI35" s="117"/>
      <c r="AJ35" s="122"/>
      <c r="AK35" s="43" t="s">
        <v>1545</v>
      </c>
      <c r="AL35" s="20"/>
      <c r="AM35" s="20"/>
      <c r="AN35" s="20"/>
      <c r="AO35" s="20"/>
      <c r="AP35" s="20"/>
      <c r="AQ35" s="20"/>
      <c r="AR35" s="20"/>
      <c r="AS35" s="20"/>
      <c r="AT35" s="20"/>
      <c r="AU35" s="22" t="s">
        <v>1484</v>
      </c>
      <c r="AV35" s="222">
        <v>1</v>
      </c>
      <c r="AW35" s="223"/>
      <c r="AX35" s="75"/>
      <c r="AY35" s="76"/>
      <c r="AZ35" s="76"/>
      <c r="BA35" s="77"/>
      <c r="BB35" s="177">
        <f>ROUND(ROUND(U36*AV35,0)*(1+AZ28),0)</f>
        <v>123</v>
      </c>
      <c r="BC35" s="29"/>
    </row>
    <row r="36" spans="1:55" s="147" customFormat="1" ht="15.75" customHeight="1" x14ac:dyDescent="0.15">
      <c r="A36" s="7">
        <v>16</v>
      </c>
      <c r="B36" s="8">
        <v>3585</v>
      </c>
      <c r="C36" s="9" t="s">
        <v>297</v>
      </c>
      <c r="D36" s="266"/>
      <c r="E36" s="56"/>
      <c r="F36" s="56"/>
      <c r="G36" s="116"/>
      <c r="H36" s="64"/>
      <c r="I36" s="64"/>
      <c r="J36" s="14"/>
      <c r="K36" s="14"/>
      <c r="L36" s="24"/>
      <c r="M36" s="27"/>
      <c r="N36" s="27"/>
      <c r="O36" s="118"/>
      <c r="P36" s="266"/>
      <c r="Q36" s="127"/>
      <c r="R36" s="127"/>
      <c r="S36" s="127"/>
      <c r="T36" s="127"/>
      <c r="U36" s="240">
        <v>82</v>
      </c>
      <c r="V36" s="240"/>
      <c r="W36" s="14" t="s">
        <v>62</v>
      </c>
      <c r="X36" s="127"/>
      <c r="Y36" s="24"/>
      <c r="Z36" s="27"/>
      <c r="AA36" s="27"/>
      <c r="AB36" s="112" t="s">
        <v>205</v>
      </c>
      <c r="AC36" s="91"/>
      <c r="AD36" s="91"/>
      <c r="AE36" s="91"/>
      <c r="AF36" s="91"/>
      <c r="AG36" s="91"/>
      <c r="AH36" s="24" t="s">
        <v>1484</v>
      </c>
      <c r="AI36" s="219">
        <v>0.7</v>
      </c>
      <c r="AJ36" s="220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26"/>
      <c r="AV36" s="39"/>
      <c r="AW36" s="40"/>
      <c r="AX36" s="75"/>
      <c r="AY36" s="76"/>
      <c r="AZ36" s="76"/>
      <c r="BA36" s="77"/>
      <c r="BB36" s="177">
        <f>ROUND(ROUND(U36*AI36,0)*(1+$AZ$28),0)</f>
        <v>86</v>
      </c>
      <c r="BC36" s="29"/>
    </row>
    <row r="37" spans="1:55" s="147" customFormat="1" ht="17.100000000000001" customHeight="1" x14ac:dyDescent="0.15">
      <c r="A37" s="7">
        <v>16</v>
      </c>
      <c r="B37" s="8">
        <v>3587</v>
      </c>
      <c r="C37" s="9" t="s">
        <v>855</v>
      </c>
      <c r="D37" s="266"/>
      <c r="E37" s="56"/>
      <c r="F37" s="56"/>
      <c r="G37" s="56"/>
      <c r="H37" s="56"/>
      <c r="I37" s="151"/>
      <c r="J37" s="151"/>
      <c r="K37" s="151"/>
      <c r="L37" s="14"/>
      <c r="M37" s="14"/>
      <c r="N37" s="14"/>
      <c r="O37" s="18"/>
      <c r="P37" s="266"/>
      <c r="Q37" s="245" t="s">
        <v>198</v>
      </c>
      <c r="R37" s="241"/>
      <c r="S37" s="241"/>
      <c r="T37" s="241"/>
      <c r="U37" s="241"/>
      <c r="V37" s="241"/>
      <c r="W37" s="241"/>
      <c r="X37" s="241"/>
      <c r="Y37" s="241"/>
      <c r="Z37" s="241"/>
      <c r="AA37" s="52"/>
      <c r="AB37" s="16"/>
      <c r="AC37" s="16"/>
      <c r="AD37" s="16"/>
      <c r="AE37" s="16"/>
      <c r="AF37" s="28"/>
      <c r="AG37" s="28"/>
      <c r="AH37" s="16"/>
      <c r="AI37" s="44"/>
      <c r="AJ37" s="45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26"/>
      <c r="AV37" s="39"/>
      <c r="AW37" s="40"/>
      <c r="AX37" s="75"/>
      <c r="AY37" s="76"/>
      <c r="AZ37" s="76"/>
      <c r="BA37" s="77"/>
      <c r="BB37" s="177">
        <f>ROUND(U39*(1+AZ28),0)</f>
        <v>251</v>
      </c>
      <c r="BC37" s="29"/>
    </row>
    <row r="38" spans="1:55" s="147" customFormat="1" ht="17.100000000000001" customHeight="1" x14ac:dyDescent="0.15">
      <c r="A38" s="7">
        <v>16</v>
      </c>
      <c r="B38" s="8">
        <v>3588</v>
      </c>
      <c r="C38" s="9" t="s">
        <v>856</v>
      </c>
      <c r="D38" s="266"/>
      <c r="E38" s="56"/>
      <c r="F38" s="56"/>
      <c r="G38" s="56"/>
      <c r="H38" s="56"/>
      <c r="I38" s="151"/>
      <c r="J38" s="151"/>
      <c r="K38" s="151"/>
      <c r="L38" s="14"/>
      <c r="M38" s="14"/>
      <c r="N38" s="14"/>
      <c r="O38" s="18"/>
      <c r="P38" s="266"/>
      <c r="Q38" s="242"/>
      <c r="R38" s="243"/>
      <c r="S38" s="243"/>
      <c r="T38" s="243"/>
      <c r="U38" s="243"/>
      <c r="V38" s="243"/>
      <c r="W38" s="243"/>
      <c r="X38" s="243"/>
      <c r="Y38" s="243"/>
      <c r="Z38" s="243"/>
      <c r="AA38" s="48"/>
      <c r="AB38" s="19"/>
      <c r="AC38" s="20"/>
      <c r="AD38" s="20"/>
      <c r="AE38" s="20"/>
      <c r="AF38" s="31"/>
      <c r="AG38" s="31"/>
      <c r="AH38" s="117"/>
      <c r="AI38" s="117"/>
      <c r="AJ38" s="122"/>
      <c r="AK38" s="43" t="s">
        <v>1545</v>
      </c>
      <c r="AL38" s="20"/>
      <c r="AM38" s="20"/>
      <c r="AN38" s="20"/>
      <c r="AO38" s="20"/>
      <c r="AP38" s="20"/>
      <c r="AQ38" s="20"/>
      <c r="AR38" s="20"/>
      <c r="AS38" s="20"/>
      <c r="AT38" s="20"/>
      <c r="AU38" s="22" t="s">
        <v>1484</v>
      </c>
      <c r="AV38" s="222">
        <v>1</v>
      </c>
      <c r="AW38" s="223"/>
      <c r="AX38" s="75"/>
      <c r="AY38" s="76"/>
      <c r="AZ38" s="76"/>
      <c r="BA38" s="77"/>
      <c r="BB38" s="177">
        <f>ROUND(ROUND(U39*AV38,0)*(1+AZ28),0)</f>
        <v>251</v>
      </c>
      <c r="BC38" s="29"/>
    </row>
    <row r="39" spans="1:55" s="147" customFormat="1" ht="17.100000000000001" customHeight="1" x14ac:dyDescent="0.15">
      <c r="A39" s="7">
        <v>16</v>
      </c>
      <c r="B39" s="8">
        <v>3589</v>
      </c>
      <c r="C39" s="9" t="s">
        <v>298</v>
      </c>
      <c r="D39" s="266"/>
      <c r="E39" s="56"/>
      <c r="F39" s="56"/>
      <c r="G39" s="56"/>
      <c r="H39" s="56"/>
      <c r="I39" s="151"/>
      <c r="J39" s="151"/>
      <c r="K39" s="151"/>
      <c r="L39" s="14"/>
      <c r="M39" s="14"/>
      <c r="N39" s="14"/>
      <c r="O39" s="18"/>
      <c r="P39" s="266"/>
      <c r="Q39" s="127"/>
      <c r="R39" s="127"/>
      <c r="S39" s="127"/>
      <c r="T39" s="127"/>
      <c r="U39" s="240">
        <v>167</v>
      </c>
      <c r="V39" s="240"/>
      <c r="W39" s="14" t="s">
        <v>62</v>
      </c>
      <c r="X39" s="127"/>
      <c r="Y39" s="24"/>
      <c r="Z39" s="27"/>
      <c r="AA39" s="27"/>
      <c r="AB39" s="112" t="s">
        <v>205</v>
      </c>
      <c r="AC39" s="91"/>
      <c r="AD39" s="91"/>
      <c r="AE39" s="91"/>
      <c r="AF39" s="91"/>
      <c r="AG39" s="91"/>
      <c r="AH39" s="24" t="s">
        <v>1484</v>
      </c>
      <c r="AI39" s="219">
        <v>0.7</v>
      </c>
      <c r="AJ39" s="220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26"/>
      <c r="AV39" s="39"/>
      <c r="AW39" s="40"/>
      <c r="AX39" s="75"/>
      <c r="AY39" s="76"/>
      <c r="AZ39" s="76"/>
      <c r="BA39" s="77"/>
      <c r="BB39" s="177">
        <f>ROUND(ROUND(U39*AI39,0)*(1+$AZ$28),0)</f>
        <v>176</v>
      </c>
      <c r="BC39" s="29"/>
    </row>
    <row r="40" spans="1:55" s="147" customFormat="1" ht="17.100000000000001" customHeight="1" x14ac:dyDescent="0.15">
      <c r="A40" s="7">
        <v>16</v>
      </c>
      <c r="B40" s="8">
        <v>3591</v>
      </c>
      <c r="C40" s="9" t="s">
        <v>857</v>
      </c>
      <c r="D40" s="266"/>
      <c r="E40" s="56"/>
      <c r="F40" s="56"/>
      <c r="G40" s="56"/>
      <c r="H40" s="56"/>
      <c r="I40" s="151"/>
      <c r="J40" s="151"/>
      <c r="K40" s="151"/>
      <c r="L40" s="14"/>
      <c r="M40" s="14"/>
      <c r="N40" s="14"/>
      <c r="O40" s="14"/>
      <c r="P40" s="266"/>
      <c r="Q40" s="245" t="s">
        <v>199</v>
      </c>
      <c r="R40" s="241"/>
      <c r="S40" s="241"/>
      <c r="T40" s="241"/>
      <c r="U40" s="241"/>
      <c r="V40" s="241"/>
      <c r="W40" s="241"/>
      <c r="X40" s="241"/>
      <c r="Y40" s="241"/>
      <c r="Z40" s="241"/>
      <c r="AA40" s="52"/>
      <c r="AB40" s="16"/>
      <c r="AC40" s="16"/>
      <c r="AD40" s="16"/>
      <c r="AE40" s="16"/>
      <c r="AF40" s="28"/>
      <c r="AG40" s="28"/>
      <c r="AH40" s="16"/>
      <c r="AI40" s="44"/>
      <c r="AJ40" s="45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26"/>
      <c r="AV40" s="39"/>
      <c r="AW40" s="40"/>
      <c r="AX40" s="75"/>
      <c r="AY40" s="76"/>
      <c r="AZ40" s="76"/>
      <c r="BA40" s="77"/>
      <c r="BB40" s="177">
        <f>ROUND(U42*(1+AZ28),0)</f>
        <v>375</v>
      </c>
      <c r="BC40" s="29"/>
    </row>
    <row r="41" spans="1:55" s="147" customFormat="1" ht="17.100000000000001" customHeight="1" x14ac:dyDescent="0.15">
      <c r="A41" s="7">
        <v>16</v>
      </c>
      <c r="B41" s="8">
        <v>3592</v>
      </c>
      <c r="C41" s="9" t="s">
        <v>858</v>
      </c>
      <c r="D41" s="266"/>
      <c r="E41" s="56"/>
      <c r="F41" s="56"/>
      <c r="G41" s="56"/>
      <c r="H41" s="56"/>
      <c r="I41" s="151"/>
      <c r="J41" s="151"/>
      <c r="K41" s="151"/>
      <c r="L41" s="14"/>
      <c r="M41" s="14"/>
      <c r="N41" s="14"/>
      <c r="O41" s="14"/>
      <c r="P41" s="266"/>
      <c r="Q41" s="242"/>
      <c r="R41" s="243"/>
      <c r="S41" s="243"/>
      <c r="T41" s="243"/>
      <c r="U41" s="243"/>
      <c r="V41" s="243"/>
      <c r="W41" s="243"/>
      <c r="X41" s="243"/>
      <c r="Y41" s="243"/>
      <c r="Z41" s="243"/>
      <c r="AA41" s="48"/>
      <c r="AB41" s="19"/>
      <c r="AC41" s="20"/>
      <c r="AD41" s="20"/>
      <c r="AE41" s="20"/>
      <c r="AF41" s="31"/>
      <c r="AG41" s="31"/>
      <c r="AH41" s="117"/>
      <c r="AI41" s="117"/>
      <c r="AJ41" s="122"/>
      <c r="AK41" s="43" t="s">
        <v>1545</v>
      </c>
      <c r="AL41" s="20"/>
      <c r="AM41" s="20"/>
      <c r="AN41" s="20"/>
      <c r="AO41" s="20"/>
      <c r="AP41" s="20"/>
      <c r="AQ41" s="20"/>
      <c r="AR41" s="20"/>
      <c r="AS41" s="20"/>
      <c r="AT41" s="20"/>
      <c r="AU41" s="22" t="s">
        <v>1484</v>
      </c>
      <c r="AV41" s="222">
        <v>1</v>
      </c>
      <c r="AW41" s="223"/>
      <c r="AX41" s="75"/>
      <c r="AY41" s="76"/>
      <c r="AZ41" s="76"/>
      <c r="BA41" s="77"/>
      <c r="BB41" s="177">
        <f>ROUND(ROUND(U42*AV41,0)*(1+AZ28),0)</f>
        <v>375</v>
      </c>
      <c r="BC41" s="29"/>
    </row>
    <row r="42" spans="1:55" s="147" customFormat="1" ht="17.100000000000001" customHeight="1" x14ac:dyDescent="0.15">
      <c r="A42" s="7">
        <v>16</v>
      </c>
      <c r="B42" s="8">
        <v>3593</v>
      </c>
      <c r="C42" s="9" t="s">
        <v>299</v>
      </c>
      <c r="D42" s="266"/>
      <c r="E42" s="56"/>
      <c r="F42" s="56"/>
      <c r="G42" s="56"/>
      <c r="H42" s="56"/>
      <c r="I42" s="151"/>
      <c r="J42" s="151"/>
      <c r="K42" s="151"/>
      <c r="L42" s="14"/>
      <c r="M42" s="14"/>
      <c r="N42" s="14"/>
      <c r="O42" s="14"/>
      <c r="P42" s="266"/>
      <c r="Q42" s="132"/>
      <c r="R42" s="127"/>
      <c r="S42" s="127"/>
      <c r="T42" s="127"/>
      <c r="U42" s="240">
        <v>250</v>
      </c>
      <c r="V42" s="240"/>
      <c r="W42" s="14" t="s">
        <v>62</v>
      </c>
      <c r="X42" s="127"/>
      <c r="Y42" s="24"/>
      <c r="Z42" s="27"/>
      <c r="AA42" s="27"/>
      <c r="AB42" s="112" t="s">
        <v>205</v>
      </c>
      <c r="AC42" s="91"/>
      <c r="AD42" s="91"/>
      <c r="AE42" s="91"/>
      <c r="AF42" s="91"/>
      <c r="AG42" s="91"/>
      <c r="AH42" s="24" t="s">
        <v>1484</v>
      </c>
      <c r="AI42" s="219">
        <v>0.7</v>
      </c>
      <c r="AJ42" s="220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26"/>
      <c r="AV42" s="39"/>
      <c r="AW42" s="40"/>
      <c r="AX42" s="75"/>
      <c r="AY42" s="76"/>
      <c r="AZ42" s="76"/>
      <c r="BA42" s="77"/>
      <c r="BB42" s="177">
        <f>ROUND(ROUND(U42*AI42,0)*(1+$AZ$28),0)</f>
        <v>263</v>
      </c>
      <c r="BC42" s="29"/>
    </row>
    <row r="43" spans="1:55" s="147" customFormat="1" ht="17.100000000000001" customHeight="1" x14ac:dyDescent="0.15">
      <c r="A43" s="7">
        <v>16</v>
      </c>
      <c r="B43" s="8">
        <v>3595</v>
      </c>
      <c r="C43" s="9" t="s">
        <v>859</v>
      </c>
      <c r="D43" s="266"/>
      <c r="E43" s="215" t="s">
        <v>555</v>
      </c>
      <c r="F43" s="267"/>
      <c r="G43" s="267"/>
      <c r="H43" s="267"/>
      <c r="I43" s="267"/>
      <c r="J43" s="267"/>
      <c r="K43" s="267"/>
      <c r="L43" s="267"/>
      <c r="M43" s="267"/>
      <c r="N43" s="267"/>
      <c r="O43" s="15"/>
      <c r="P43" s="266"/>
      <c r="Q43" s="245" t="s">
        <v>197</v>
      </c>
      <c r="R43" s="241"/>
      <c r="S43" s="241"/>
      <c r="T43" s="241"/>
      <c r="U43" s="241"/>
      <c r="V43" s="241"/>
      <c r="W43" s="241"/>
      <c r="X43" s="241"/>
      <c r="Y43" s="241"/>
      <c r="Z43" s="241"/>
      <c r="AA43" s="52"/>
      <c r="AB43" s="16"/>
      <c r="AC43" s="16"/>
      <c r="AD43" s="16"/>
      <c r="AE43" s="16"/>
      <c r="AF43" s="28"/>
      <c r="AG43" s="28"/>
      <c r="AH43" s="16"/>
      <c r="AI43" s="44"/>
      <c r="AJ43" s="45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26"/>
      <c r="AV43" s="39"/>
      <c r="AW43" s="40"/>
      <c r="AX43" s="75"/>
      <c r="AY43" s="76"/>
      <c r="AZ43" s="76"/>
      <c r="BA43" s="77"/>
      <c r="BB43" s="177">
        <f>ROUND(U45*(1+AZ28),0)</f>
        <v>128</v>
      </c>
      <c r="BC43" s="29"/>
    </row>
    <row r="44" spans="1:55" s="147" customFormat="1" ht="17.100000000000001" customHeight="1" x14ac:dyDescent="0.15">
      <c r="A44" s="7">
        <v>16</v>
      </c>
      <c r="B44" s="8">
        <v>3596</v>
      </c>
      <c r="C44" s="9" t="s">
        <v>860</v>
      </c>
      <c r="D44" s="266"/>
      <c r="E44" s="268"/>
      <c r="F44" s="269"/>
      <c r="G44" s="269"/>
      <c r="H44" s="269"/>
      <c r="I44" s="269"/>
      <c r="J44" s="269"/>
      <c r="K44" s="269"/>
      <c r="L44" s="269"/>
      <c r="M44" s="269"/>
      <c r="N44" s="269"/>
      <c r="O44" s="118"/>
      <c r="P44" s="266"/>
      <c r="Q44" s="242"/>
      <c r="R44" s="243"/>
      <c r="S44" s="243"/>
      <c r="T44" s="243"/>
      <c r="U44" s="243"/>
      <c r="V44" s="243"/>
      <c r="W44" s="243"/>
      <c r="X44" s="243"/>
      <c r="Y44" s="243"/>
      <c r="Z44" s="243"/>
      <c r="AA44" s="48"/>
      <c r="AB44" s="19"/>
      <c r="AC44" s="20"/>
      <c r="AD44" s="20"/>
      <c r="AE44" s="20"/>
      <c r="AF44" s="31"/>
      <c r="AG44" s="31"/>
      <c r="AH44" s="117"/>
      <c r="AI44" s="117"/>
      <c r="AJ44" s="122"/>
      <c r="AK44" s="43" t="s">
        <v>1545</v>
      </c>
      <c r="AL44" s="20"/>
      <c r="AM44" s="20"/>
      <c r="AN44" s="20"/>
      <c r="AO44" s="20"/>
      <c r="AP44" s="20"/>
      <c r="AQ44" s="20"/>
      <c r="AR44" s="20"/>
      <c r="AS44" s="20"/>
      <c r="AT44" s="20"/>
      <c r="AU44" s="22" t="s">
        <v>1484</v>
      </c>
      <c r="AV44" s="222">
        <v>1</v>
      </c>
      <c r="AW44" s="223"/>
      <c r="AX44" s="75"/>
      <c r="AY44" s="76"/>
      <c r="AZ44" s="76"/>
      <c r="BA44" s="77"/>
      <c r="BB44" s="177">
        <f>ROUND(ROUND(U45*AV44,0)*(1+AZ28),0)</f>
        <v>128</v>
      </c>
      <c r="BC44" s="29"/>
    </row>
    <row r="45" spans="1:55" s="147" customFormat="1" ht="17.100000000000001" customHeight="1" x14ac:dyDescent="0.15">
      <c r="A45" s="7">
        <v>16</v>
      </c>
      <c r="B45" s="8">
        <v>3597</v>
      </c>
      <c r="C45" s="9" t="s">
        <v>300</v>
      </c>
      <c r="D45" s="266"/>
      <c r="E45" s="56"/>
      <c r="F45" s="56"/>
      <c r="G45" s="116"/>
      <c r="H45" s="64"/>
      <c r="I45" s="64"/>
      <c r="J45" s="14"/>
      <c r="K45" s="14"/>
      <c r="L45" s="24"/>
      <c r="M45" s="27"/>
      <c r="N45" s="27"/>
      <c r="O45" s="118"/>
      <c r="P45" s="266"/>
      <c r="Q45" s="127"/>
      <c r="R45" s="127"/>
      <c r="S45" s="127"/>
      <c r="T45" s="127"/>
      <c r="U45" s="240">
        <v>85</v>
      </c>
      <c r="V45" s="240"/>
      <c r="W45" s="14" t="s">
        <v>62</v>
      </c>
      <c r="X45" s="127"/>
      <c r="Y45" s="24"/>
      <c r="Z45" s="27"/>
      <c r="AA45" s="27"/>
      <c r="AB45" s="112" t="s">
        <v>205</v>
      </c>
      <c r="AC45" s="91"/>
      <c r="AD45" s="91"/>
      <c r="AE45" s="91"/>
      <c r="AF45" s="91"/>
      <c r="AG45" s="91"/>
      <c r="AH45" s="24" t="s">
        <v>1484</v>
      </c>
      <c r="AI45" s="219">
        <v>0.7</v>
      </c>
      <c r="AJ45" s="220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26"/>
      <c r="AV45" s="39"/>
      <c r="AW45" s="40"/>
      <c r="AX45" s="75"/>
      <c r="AY45" s="76"/>
      <c r="AZ45" s="76"/>
      <c r="BA45" s="77"/>
      <c r="BB45" s="177">
        <f>ROUND(ROUND(U45*AI45,0)*(1+$AZ$28),0)</f>
        <v>90</v>
      </c>
      <c r="BC45" s="29"/>
    </row>
    <row r="46" spans="1:55" s="147" customFormat="1" ht="17.100000000000001" customHeight="1" x14ac:dyDescent="0.15">
      <c r="A46" s="7">
        <v>16</v>
      </c>
      <c r="B46" s="8">
        <v>3599</v>
      </c>
      <c r="C46" s="9" t="s">
        <v>861</v>
      </c>
      <c r="D46" s="266"/>
      <c r="E46" s="56"/>
      <c r="F46" s="56"/>
      <c r="G46" s="56"/>
      <c r="H46" s="56"/>
      <c r="I46" s="151"/>
      <c r="J46" s="151"/>
      <c r="K46" s="151"/>
      <c r="L46" s="14"/>
      <c r="M46" s="14"/>
      <c r="N46" s="14"/>
      <c r="O46" s="18"/>
      <c r="P46" s="266"/>
      <c r="Q46" s="245" t="s">
        <v>198</v>
      </c>
      <c r="R46" s="241"/>
      <c r="S46" s="241"/>
      <c r="T46" s="241"/>
      <c r="U46" s="241"/>
      <c r="V46" s="241"/>
      <c r="W46" s="241"/>
      <c r="X46" s="241"/>
      <c r="Y46" s="241"/>
      <c r="Z46" s="241"/>
      <c r="AA46" s="52"/>
      <c r="AB46" s="16"/>
      <c r="AC46" s="16"/>
      <c r="AD46" s="16"/>
      <c r="AE46" s="16"/>
      <c r="AF46" s="28"/>
      <c r="AG46" s="28"/>
      <c r="AH46" s="16"/>
      <c r="AI46" s="44"/>
      <c r="AJ46" s="45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26"/>
      <c r="AV46" s="39"/>
      <c r="AW46" s="40"/>
      <c r="AX46" s="75"/>
      <c r="AY46" s="76"/>
      <c r="AZ46" s="76"/>
      <c r="BA46" s="77"/>
      <c r="BB46" s="177">
        <f>ROUND(U48*(1+AZ28),0)</f>
        <v>252</v>
      </c>
      <c r="BC46" s="29"/>
    </row>
    <row r="47" spans="1:55" s="147" customFormat="1" ht="17.100000000000001" customHeight="1" x14ac:dyDescent="0.15">
      <c r="A47" s="7">
        <v>16</v>
      </c>
      <c r="B47" s="8">
        <v>3600</v>
      </c>
      <c r="C47" s="9" t="s">
        <v>862</v>
      </c>
      <c r="D47" s="266"/>
      <c r="E47" s="56"/>
      <c r="F47" s="56"/>
      <c r="G47" s="56"/>
      <c r="H47" s="56"/>
      <c r="I47" s="151"/>
      <c r="J47" s="151"/>
      <c r="K47" s="151"/>
      <c r="L47" s="14"/>
      <c r="M47" s="14"/>
      <c r="N47" s="14"/>
      <c r="O47" s="18"/>
      <c r="P47" s="266"/>
      <c r="Q47" s="242"/>
      <c r="R47" s="243"/>
      <c r="S47" s="243"/>
      <c r="T47" s="243"/>
      <c r="U47" s="243"/>
      <c r="V47" s="243"/>
      <c r="W47" s="243"/>
      <c r="X47" s="243"/>
      <c r="Y47" s="243"/>
      <c r="Z47" s="243"/>
      <c r="AA47" s="48"/>
      <c r="AB47" s="19"/>
      <c r="AC47" s="20"/>
      <c r="AD47" s="20"/>
      <c r="AE47" s="20"/>
      <c r="AF47" s="31"/>
      <c r="AG47" s="31"/>
      <c r="AH47" s="117"/>
      <c r="AI47" s="117"/>
      <c r="AJ47" s="122"/>
      <c r="AK47" s="43" t="s">
        <v>1545</v>
      </c>
      <c r="AL47" s="20"/>
      <c r="AM47" s="20"/>
      <c r="AN47" s="20"/>
      <c r="AO47" s="20"/>
      <c r="AP47" s="20"/>
      <c r="AQ47" s="20"/>
      <c r="AR47" s="20"/>
      <c r="AS47" s="20"/>
      <c r="AT47" s="20"/>
      <c r="AU47" s="22" t="s">
        <v>1484</v>
      </c>
      <c r="AV47" s="222">
        <v>1</v>
      </c>
      <c r="AW47" s="223"/>
      <c r="AX47" s="75"/>
      <c r="AY47" s="76"/>
      <c r="AZ47" s="76"/>
      <c r="BA47" s="77"/>
      <c r="BB47" s="177">
        <f>ROUND(ROUND(U48*AV47,0)*(1+AZ28),0)</f>
        <v>252</v>
      </c>
      <c r="BC47" s="29"/>
    </row>
    <row r="48" spans="1:55" s="147" customFormat="1" ht="17.100000000000001" customHeight="1" x14ac:dyDescent="0.15">
      <c r="A48" s="7">
        <v>16</v>
      </c>
      <c r="B48" s="8">
        <v>3601</v>
      </c>
      <c r="C48" s="9" t="s">
        <v>301</v>
      </c>
      <c r="D48" s="266"/>
      <c r="E48" s="56"/>
      <c r="F48" s="56"/>
      <c r="G48" s="56"/>
      <c r="H48" s="56"/>
      <c r="I48" s="151"/>
      <c r="J48" s="151"/>
      <c r="K48" s="151"/>
      <c r="L48" s="14"/>
      <c r="M48" s="14"/>
      <c r="N48" s="14"/>
      <c r="O48" s="18"/>
      <c r="P48" s="266"/>
      <c r="Q48" s="127"/>
      <c r="R48" s="127"/>
      <c r="S48" s="127"/>
      <c r="T48" s="127"/>
      <c r="U48" s="240">
        <v>168</v>
      </c>
      <c r="V48" s="240"/>
      <c r="W48" s="14" t="s">
        <v>62</v>
      </c>
      <c r="X48" s="127"/>
      <c r="Y48" s="24"/>
      <c r="Z48" s="27"/>
      <c r="AA48" s="27"/>
      <c r="AB48" s="112" t="s">
        <v>205</v>
      </c>
      <c r="AC48" s="91"/>
      <c r="AD48" s="91"/>
      <c r="AE48" s="91"/>
      <c r="AF48" s="91"/>
      <c r="AG48" s="91"/>
      <c r="AH48" s="24" t="s">
        <v>1484</v>
      </c>
      <c r="AI48" s="219">
        <v>0.7</v>
      </c>
      <c r="AJ48" s="220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26"/>
      <c r="AV48" s="39"/>
      <c r="AW48" s="40"/>
      <c r="AX48" s="75"/>
      <c r="AY48" s="76"/>
      <c r="AZ48" s="76"/>
      <c r="BA48" s="77"/>
      <c r="BB48" s="177">
        <f>ROUND(ROUND(U48*AI48,0)*(1+$AZ$28),0)</f>
        <v>177</v>
      </c>
      <c r="BC48" s="29"/>
    </row>
    <row r="49" spans="1:55" s="147" customFormat="1" ht="17.100000000000001" customHeight="1" x14ac:dyDescent="0.15">
      <c r="A49" s="7">
        <v>16</v>
      </c>
      <c r="B49" s="8">
        <v>3603</v>
      </c>
      <c r="C49" s="9" t="s">
        <v>863</v>
      </c>
      <c r="D49" s="266"/>
      <c r="E49" s="225" t="s">
        <v>524</v>
      </c>
      <c r="F49" s="225"/>
      <c r="G49" s="225"/>
      <c r="H49" s="225"/>
      <c r="I49" s="225"/>
      <c r="J49" s="225"/>
      <c r="K49" s="225"/>
      <c r="L49" s="225"/>
      <c r="M49" s="225"/>
      <c r="N49" s="225"/>
      <c r="O49" s="15"/>
      <c r="P49" s="266"/>
      <c r="Q49" s="245" t="s">
        <v>197</v>
      </c>
      <c r="R49" s="241"/>
      <c r="S49" s="241"/>
      <c r="T49" s="241"/>
      <c r="U49" s="241"/>
      <c r="V49" s="241"/>
      <c r="W49" s="241"/>
      <c r="X49" s="241"/>
      <c r="Y49" s="241"/>
      <c r="Z49" s="241"/>
      <c r="AA49" s="52"/>
      <c r="AB49" s="16"/>
      <c r="AC49" s="16"/>
      <c r="AD49" s="16"/>
      <c r="AE49" s="16"/>
      <c r="AF49" s="28"/>
      <c r="AG49" s="28"/>
      <c r="AH49" s="16"/>
      <c r="AI49" s="44"/>
      <c r="AJ49" s="45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26"/>
      <c r="AV49" s="39"/>
      <c r="AW49" s="40"/>
      <c r="AX49" s="75"/>
      <c r="AY49" s="76"/>
      <c r="AZ49" s="76"/>
      <c r="BA49" s="77"/>
      <c r="BB49" s="177">
        <f>ROUND(U51*(1+AZ28),0)</f>
        <v>125</v>
      </c>
      <c r="BC49" s="29"/>
    </row>
    <row r="50" spans="1:55" s="147" customFormat="1" ht="17.100000000000001" customHeight="1" x14ac:dyDescent="0.15">
      <c r="A50" s="7">
        <v>16</v>
      </c>
      <c r="B50" s="8">
        <v>3604</v>
      </c>
      <c r="C50" s="9" t="s">
        <v>864</v>
      </c>
      <c r="D50" s="266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118"/>
      <c r="P50" s="266"/>
      <c r="Q50" s="242"/>
      <c r="R50" s="243"/>
      <c r="S50" s="243"/>
      <c r="T50" s="243"/>
      <c r="U50" s="243"/>
      <c r="V50" s="243"/>
      <c r="W50" s="243"/>
      <c r="X50" s="243"/>
      <c r="Y50" s="243"/>
      <c r="Z50" s="243"/>
      <c r="AA50" s="48"/>
      <c r="AB50" s="19"/>
      <c r="AC50" s="20"/>
      <c r="AD50" s="20"/>
      <c r="AE50" s="20"/>
      <c r="AF50" s="31"/>
      <c r="AG50" s="31"/>
      <c r="AH50" s="117"/>
      <c r="AI50" s="117"/>
      <c r="AJ50" s="122"/>
      <c r="AK50" s="43" t="s">
        <v>1545</v>
      </c>
      <c r="AL50" s="20"/>
      <c r="AM50" s="20"/>
      <c r="AN50" s="20"/>
      <c r="AO50" s="20"/>
      <c r="AP50" s="20"/>
      <c r="AQ50" s="20"/>
      <c r="AR50" s="20"/>
      <c r="AS50" s="20"/>
      <c r="AT50" s="20"/>
      <c r="AU50" s="22" t="s">
        <v>1484</v>
      </c>
      <c r="AV50" s="222">
        <v>1</v>
      </c>
      <c r="AW50" s="223"/>
      <c r="AX50" s="75"/>
      <c r="AY50" s="76"/>
      <c r="AZ50" s="76"/>
      <c r="BA50" s="77"/>
      <c r="BB50" s="177">
        <f>ROUND(ROUND(U51*AV50,0)*(1+AZ28),0)</f>
        <v>125</v>
      </c>
      <c r="BC50" s="29"/>
    </row>
    <row r="51" spans="1:55" s="147" customFormat="1" ht="17.100000000000001" customHeight="1" x14ac:dyDescent="0.15">
      <c r="A51" s="7">
        <v>16</v>
      </c>
      <c r="B51" s="8">
        <v>3605</v>
      </c>
      <c r="C51" s="9" t="s">
        <v>302</v>
      </c>
      <c r="D51" s="266"/>
      <c r="E51" s="56"/>
      <c r="F51" s="56"/>
      <c r="G51" s="116"/>
      <c r="H51" s="64"/>
      <c r="I51" s="64"/>
      <c r="J51" s="14"/>
      <c r="K51" s="14"/>
      <c r="L51" s="24"/>
      <c r="M51" s="27"/>
      <c r="N51" s="27"/>
      <c r="O51" s="118"/>
      <c r="P51" s="266"/>
      <c r="Q51" s="127"/>
      <c r="R51" s="127"/>
      <c r="S51" s="127"/>
      <c r="T51" s="127"/>
      <c r="U51" s="240">
        <v>83</v>
      </c>
      <c r="V51" s="240"/>
      <c r="W51" s="14" t="s">
        <v>62</v>
      </c>
      <c r="X51" s="127"/>
      <c r="Y51" s="24"/>
      <c r="Z51" s="27"/>
      <c r="AA51" s="27"/>
      <c r="AB51" s="112" t="s">
        <v>205</v>
      </c>
      <c r="AC51" s="91"/>
      <c r="AD51" s="91"/>
      <c r="AE51" s="91"/>
      <c r="AF51" s="91"/>
      <c r="AG51" s="91"/>
      <c r="AH51" s="24" t="s">
        <v>1484</v>
      </c>
      <c r="AI51" s="219">
        <v>0.7</v>
      </c>
      <c r="AJ51" s="220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26"/>
      <c r="AV51" s="39"/>
      <c r="AW51" s="40"/>
      <c r="AX51" s="75"/>
      <c r="AY51" s="76"/>
      <c r="AZ51" s="76"/>
      <c r="BA51" s="77"/>
      <c r="BB51" s="177">
        <f>ROUND(ROUND(U51*AI51,0)*(1+$AZ$28),0)</f>
        <v>87</v>
      </c>
      <c r="BC51" s="29"/>
    </row>
    <row r="52" spans="1:55" ht="17.100000000000001" customHeight="1" x14ac:dyDescent="0.15">
      <c r="A52" s="102"/>
      <c r="B52" s="159"/>
      <c r="C52" s="103"/>
      <c r="D52" s="103"/>
      <c r="E52" s="159"/>
      <c r="F52" s="159"/>
      <c r="G52" s="159"/>
      <c r="H52" s="159"/>
      <c r="I52" s="159"/>
      <c r="J52" s="159"/>
      <c r="K52" s="159"/>
      <c r="L52" s="103"/>
      <c r="M52" s="103"/>
      <c r="N52" s="103"/>
      <c r="O52" s="103"/>
      <c r="P52" s="103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03"/>
      <c r="AC52" s="159"/>
      <c r="AD52" s="159"/>
      <c r="AE52" s="159"/>
      <c r="AF52" s="159"/>
      <c r="AG52" s="160"/>
      <c r="AH52" s="159"/>
      <c r="AI52" s="160"/>
      <c r="AJ52" s="160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</row>
    <row r="53" spans="1:55" ht="17.100000000000001" customHeight="1" x14ac:dyDescent="0.15">
      <c r="A53" s="1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</row>
    <row r="54" spans="1:55" s="147" customFormat="1" ht="17.100000000000001" customHeight="1" x14ac:dyDescent="0.15">
      <c r="A54" s="25"/>
      <c r="B54" s="25"/>
      <c r="C54" s="14"/>
      <c r="D54" s="14"/>
      <c r="E54" s="14"/>
      <c r="F54" s="14"/>
      <c r="G54" s="14"/>
      <c r="H54" s="14"/>
      <c r="I54" s="14"/>
      <c r="J54" s="14"/>
      <c r="K54" s="32"/>
      <c r="L54" s="14"/>
      <c r="M54" s="14"/>
      <c r="N54" s="14"/>
      <c r="O54" s="14"/>
      <c r="P54" s="14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4"/>
      <c r="AC54" s="14"/>
      <c r="AD54" s="14"/>
      <c r="AE54" s="14"/>
      <c r="AF54" s="14"/>
      <c r="AG54" s="24"/>
      <c r="AH54" s="14"/>
      <c r="AI54" s="27"/>
      <c r="AJ54" s="30"/>
      <c r="AK54" s="14"/>
      <c r="AL54" s="14"/>
      <c r="AM54" s="14"/>
      <c r="AN54" s="27"/>
      <c r="AO54" s="30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4"/>
      <c r="BC54" s="116"/>
    </row>
    <row r="55" spans="1:55" s="147" customFormat="1" ht="17.100000000000001" customHeight="1" x14ac:dyDescent="0.15">
      <c r="A55" s="25"/>
      <c r="B55" s="2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4"/>
      <c r="AC55" s="14"/>
      <c r="AD55" s="14"/>
      <c r="AE55" s="14"/>
      <c r="AF55" s="14"/>
      <c r="AG55" s="24"/>
      <c r="AH55" s="14"/>
      <c r="AI55" s="24"/>
      <c r="AJ55" s="30"/>
      <c r="AK55" s="14"/>
      <c r="AL55" s="14"/>
      <c r="AM55" s="14"/>
      <c r="AN55" s="27"/>
      <c r="AO55" s="30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4"/>
      <c r="BC55" s="116"/>
    </row>
    <row r="56" spans="1:55" s="147" customFormat="1" ht="17.100000000000001" customHeight="1" x14ac:dyDescent="0.15">
      <c r="A56" s="25"/>
      <c r="B56" s="2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4"/>
      <c r="AC56" s="14"/>
      <c r="AD56" s="14"/>
      <c r="AE56" s="14"/>
      <c r="AF56" s="14"/>
      <c r="AG56" s="24"/>
      <c r="AH56" s="14"/>
      <c r="AI56" s="24"/>
      <c r="AJ56" s="30"/>
      <c r="AK56" s="14"/>
      <c r="AL56" s="14"/>
      <c r="AM56" s="14"/>
      <c r="AN56" s="13"/>
      <c r="AO56" s="13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34"/>
      <c r="BC56" s="116"/>
    </row>
    <row r="57" spans="1:55" s="147" customFormat="1" ht="17.100000000000001" customHeight="1" x14ac:dyDescent="0.15">
      <c r="A57" s="25"/>
      <c r="B57" s="2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4"/>
      <c r="AC57" s="14"/>
      <c r="AD57" s="14"/>
      <c r="AE57" s="14"/>
      <c r="AF57" s="35"/>
      <c r="AG57" s="150"/>
      <c r="AH57" s="116"/>
      <c r="AI57" s="150"/>
      <c r="AJ57" s="30"/>
      <c r="AK57" s="14"/>
      <c r="AL57" s="14"/>
      <c r="AM57" s="14"/>
      <c r="AN57" s="27"/>
      <c r="AO57" s="30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4"/>
      <c r="BC57" s="116"/>
    </row>
    <row r="58" spans="1:55" s="147" customFormat="1" ht="17.100000000000001" customHeight="1" x14ac:dyDescent="0.15">
      <c r="A58" s="25"/>
      <c r="B58" s="2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4"/>
      <c r="AC58" s="14"/>
      <c r="AD58" s="14"/>
      <c r="AE58" s="14"/>
      <c r="AF58" s="24"/>
      <c r="AG58" s="27"/>
      <c r="AH58" s="14"/>
      <c r="AI58" s="24"/>
      <c r="AJ58" s="30"/>
      <c r="AK58" s="14"/>
      <c r="AL58" s="14"/>
      <c r="AM58" s="14"/>
      <c r="AN58" s="27"/>
      <c r="AO58" s="30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4"/>
      <c r="BC58" s="116"/>
    </row>
    <row r="59" spans="1:55" s="147" customFormat="1" ht="17.100000000000001" customHeight="1" x14ac:dyDescent="0.15">
      <c r="A59" s="25"/>
      <c r="B59" s="2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4"/>
      <c r="AC59" s="14"/>
      <c r="AD59" s="14"/>
      <c r="AE59" s="14"/>
      <c r="AF59" s="14"/>
      <c r="AG59" s="24"/>
      <c r="AH59" s="14"/>
      <c r="AI59" s="24"/>
      <c r="AJ59" s="30"/>
      <c r="AK59" s="14"/>
      <c r="AL59" s="14"/>
      <c r="AM59" s="14"/>
      <c r="AN59" s="13"/>
      <c r="AO59" s="13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34"/>
      <c r="BC59" s="116"/>
    </row>
    <row r="60" spans="1:55" s="147" customFormat="1" ht="17.100000000000001" customHeight="1" x14ac:dyDescent="0.15">
      <c r="A60" s="25"/>
      <c r="B60" s="2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4"/>
      <c r="AC60" s="14"/>
      <c r="AD60" s="14"/>
      <c r="AE60" s="14"/>
      <c r="AF60" s="14"/>
      <c r="AG60" s="24"/>
      <c r="AH60" s="14"/>
      <c r="AI60" s="27"/>
      <c r="AJ60" s="30"/>
      <c r="AK60" s="14"/>
      <c r="AL60" s="14"/>
      <c r="AM60" s="14"/>
      <c r="AN60" s="27"/>
      <c r="AO60" s="30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4"/>
      <c r="BC60" s="116"/>
    </row>
    <row r="61" spans="1:55" ht="17.100000000000001" customHeight="1" x14ac:dyDescent="0.15"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</row>
    <row r="62" spans="1:55" ht="17.100000000000001" customHeight="1" x14ac:dyDescent="0.15"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</row>
    <row r="63" spans="1:55" ht="17.100000000000001" customHeight="1" x14ac:dyDescent="0.15"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</row>
    <row r="64" spans="1:55" ht="17.100000000000001" customHeight="1" x14ac:dyDescent="0.15"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7:27" ht="17.100000000000001" customHeight="1" x14ac:dyDescent="0.15"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</row>
    <row r="66" spans="17:27" ht="17.100000000000001" customHeight="1" x14ac:dyDescent="0.15"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</row>
    <row r="67" spans="17:27" ht="17.100000000000001" customHeight="1" x14ac:dyDescent="0.15"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7:27" ht="17.100000000000001" customHeight="1" x14ac:dyDescent="0.15"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</row>
  </sheetData>
  <mergeCells count="70">
    <mergeCell ref="AI9:AJ9"/>
    <mergeCell ref="E43:N44"/>
    <mergeCell ref="Q34:Z35"/>
    <mergeCell ref="Q37:Z38"/>
    <mergeCell ref="Q22:Z23"/>
    <mergeCell ref="U30:V30"/>
    <mergeCell ref="U36:V36"/>
    <mergeCell ref="E34:N35"/>
    <mergeCell ref="Q40:Z41"/>
    <mergeCell ref="AI12:AJ12"/>
    <mergeCell ref="AI15:AJ15"/>
    <mergeCell ref="AI18:AJ18"/>
    <mergeCell ref="AA5:AD5"/>
    <mergeCell ref="U45:V45"/>
    <mergeCell ref="Q25:Z26"/>
    <mergeCell ref="U24:V24"/>
    <mergeCell ref="Q28:Z29"/>
    <mergeCell ref="Q43:Z44"/>
    <mergeCell ref="U27:V27"/>
    <mergeCell ref="U33:V33"/>
    <mergeCell ref="Q31:Z32"/>
    <mergeCell ref="U18:V18"/>
    <mergeCell ref="Q19:Z20"/>
    <mergeCell ref="Q16:Z17"/>
    <mergeCell ref="U21:V21"/>
    <mergeCell ref="U48:V48"/>
    <mergeCell ref="AV47:AW47"/>
    <mergeCell ref="AV50:AW50"/>
    <mergeCell ref="AX27:BA27"/>
    <mergeCell ref="AZ28:BA28"/>
    <mergeCell ref="AV29:AW29"/>
    <mergeCell ref="AV38:AW38"/>
    <mergeCell ref="AV32:AW32"/>
    <mergeCell ref="AV35:AW35"/>
    <mergeCell ref="AI39:AJ39"/>
    <mergeCell ref="AV8:AW8"/>
    <mergeCell ref="AV23:AW23"/>
    <mergeCell ref="AV17:AW17"/>
    <mergeCell ref="AV14:AW14"/>
    <mergeCell ref="AV11:AW11"/>
    <mergeCell ref="D7:D51"/>
    <mergeCell ref="E49:N50"/>
    <mergeCell ref="P7:P51"/>
    <mergeCell ref="U9:V9"/>
    <mergeCell ref="U12:V12"/>
    <mergeCell ref="U51:V51"/>
    <mergeCell ref="Q49:Z50"/>
    <mergeCell ref="Q46:Z47"/>
    <mergeCell ref="U42:V42"/>
    <mergeCell ref="U39:V39"/>
    <mergeCell ref="E7:N8"/>
    <mergeCell ref="E22:N23"/>
    <mergeCell ref="Q13:Z14"/>
    <mergeCell ref="Q10:Z11"/>
    <mergeCell ref="Q7:Z8"/>
    <mergeCell ref="U15:V15"/>
    <mergeCell ref="AV26:AW26"/>
    <mergeCell ref="AV20:AW20"/>
    <mergeCell ref="AI45:AJ45"/>
    <mergeCell ref="AI42:AJ42"/>
    <mergeCell ref="AV44:AW44"/>
    <mergeCell ref="AV41:AW41"/>
    <mergeCell ref="AI21:AJ21"/>
    <mergeCell ref="AI24:AJ24"/>
    <mergeCell ref="AI51:AJ51"/>
    <mergeCell ref="AI27:AJ27"/>
    <mergeCell ref="AI30:AJ30"/>
    <mergeCell ref="AI33:AJ33"/>
    <mergeCell ref="AI36:AJ36"/>
    <mergeCell ref="AI48:AJ48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orientation="portrait" r:id="rId1"/>
  <headerFooter alignWithMargins="0">
    <oddHeader>&amp;L&amp;12新潟市地域生活支援事業&amp;R&amp;16R６．４．１～版</oddHeader>
  </headerFooter>
  <rowBreaks count="1" manualBreakCount="1">
    <brk id="53" max="4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B79"/>
  <sheetViews>
    <sheetView view="pageBreakPreview" topLeftCell="B1" zoomScale="85" zoomScaleNormal="100" zoomScaleSheetLayoutView="85" workbookViewId="0">
      <selection activeCell="AV2" sqref="AV2"/>
    </sheetView>
  </sheetViews>
  <sheetFormatPr defaultRowHeight="17.100000000000001" customHeight="1" x14ac:dyDescent="0.15"/>
  <cols>
    <col min="1" max="1" width="4.625" style="141" customWidth="1"/>
    <col min="2" max="2" width="7.625" style="141" customWidth="1"/>
    <col min="3" max="3" width="37.5" style="10" customWidth="1"/>
    <col min="4" max="10" width="2.375" style="141" customWidth="1"/>
    <col min="11" max="14" width="2.375" style="10" customWidth="1"/>
    <col min="15" max="25" width="2.375" style="141" customWidth="1"/>
    <col min="26" max="26" width="2.375" style="10" customWidth="1"/>
    <col min="27" max="30" width="2.375" style="141" customWidth="1"/>
    <col min="31" max="31" width="2.375" style="142" customWidth="1"/>
    <col min="32" max="32" width="2.375" style="141" customWidth="1"/>
    <col min="33" max="34" width="2.375" style="142" customWidth="1"/>
    <col min="35" max="51" width="2.375" style="141" customWidth="1"/>
    <col min="52" max="53" width="8.625" style="141" customWidth="1"/>
    <col min="54" max="54" width="4.5" style="141" bestFit="1" customWidth="1"/>
    <col min="55" max="16384" width="9" style="141"/>
  </cols>
  <sheetData>
    <row r="1" spans="1:54" ht="17.100000000000001" customHeight="1" x14ac:dyDescent="0.15">
      <c r="A1" s="1"/>
    </row>
    <row r="2" spans="1:54" ht="17.100000000000001" customHeight="1" x14ac:dyDescent="0.15">
      <c r="A2" s="1"/>
    </row>
    <row r="3" spans="1:54" ht="17.100000000000001" customHeight="1" x14ac:dyDescent="0.15">
      <c r="A3" s="1"/>
    </row>
    <row r="4" spans="1:54" ht="17.100000000000001" customHeight="1" x14ac:dyDescent="0.15">
      <c r="A4" s="1"/>
      <c r="B4" s="1" t="s">
        <v>916</v>
      </c>
    </row>
    <row r="5" spans="1:54" s="147" customFormat="1" ht="17.100000000000001" customHeight="1" x14ac:dyDescent="0.15">
      <c r="A5" s="2" t="s">
        <v>63</v>
      </c>
      <c r="B5" s="143"/>
      <c r="C5" s="11" t="s">
        <v>55</v>
      </c>
      <c r="D5" s="144"/>
      <c r="E5" s="140"/>
      <c r="F5" s="140"/>
      <c r="G5" s="140"/>
      <c r="H5" s="140"/>
      <c r="I5" s="140"/>
      <c r="J5" s="140"/>
      <c r="K5" s="16"/>
      <c r="L5" s="16"/>
      <c r="M5" s="16"/>
      <c r="N5" s="16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249" t="s">
        <v>64</v>
      </c>
      <c r="AA5" s="249"/>
      <c r="AB5" s="249"/>
      <c r="AC5" s="249"/>
      <c r="AD5" s="12"/>
      <c r="AE5" s="145"/>
      <c r="AF5" s="140"/>
      <c r="AG5" s="145"/>
      <c r="AH5" s="145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3" t="s">
        <v>56</v>
      </c>
      <c r="BA5" s="3" t="s">
        <v>57</v>
      </c>
      <c r="BB5" s="116"/>
    </row>
    <row r="6" spans="1:54" s="147" customFormat="1" ht="17.100000000000001" customHeight="1" x14ac:dyDescent="0.15">
      <c r="A6" s="4" t="s">
        <v>58</v>
      </c>
      <c r="B6" s="5" t="s">
        <v>59</v>
      </c>
      <c r="C6" s="21"/>
      <c r="D6" s="156"/>
      <c r="E6" s="157"/>
      <c r="F6" s="250" t="s">
        <v>478</v>
      </c>
      <c r="G6" s="250"/>
      <c r="H6" s="157"/>
      <c r="I6" s="158"/>
      <c r="J6" s="157"/>
      <c r="K6" s="70"/>
      <c r="L6" s="250" t="s">
        <v>479</v>
      </c>
      <c r="M6" s="250"/>
      <c r="N6" s="70"/>
      <c r="O6" s="158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20"/>
      <c r="AA6" s="117"/>
      <c r="AB6" s="117"/>
      <c r="AC6" s="117"/>
      <c r="AD6" s="117"/>
      <c r="AE6" s="148"/>
      <c r="AF6" s="117"/>
      <c r="AG6" s="148"/>
      <c r="AH6" s="148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6" t="s">
        <v>60</v>
      </c>
      <c r="BA6" s="6" t="s">
        <v>61</v>
      </c>
      <c r="BB6" s="116"/>
    </row>
    <row r="7" spans="1:54" s="147" customFormat="1" ht="17.100000000000001" customHeight="1" x14ac:dyDescent="0.15">
      <c r="A7" s="7">
        <v>16</v>
      </c>
      <c r="B7" s="8">
        <v>3607</v>
      </c>
      <c r="C7" s="9" t="s">
        <v>865</v>
      </c>
      <c r="D7" s="215" t="s">
        <v>195</v>
      </c>
      <c r="E7" s="241"/>
      <c r="F7" s="241"/>
      <c r="G7" s="241"/>
      <c r="H7" s="241"/>
      <c r="I7" s="251"/>
      <c r="J7" s="224" t="s">
        <v>946</v>
      </c>
      <c r="K7" s="225"/>
      <c r="L7" s="225"/>
      <c r="M7" s="225"/>
      <c r="N7" s="225"/>
      <c r="O7" s="225"/>
      <c r="P7" s="245" t="s">
        <v>196</v>
      </c>
      <c r="Q7" s="241"/>
      <c r="R7" s="241"/>
      <c r="S7" s="241"/>
      <c r="T7" s="241"/>
      <c r="U7" s="251"/>
      <c r="V7" s="16"/>
      <c r="W7" s="16"/>
      <c r="X7" s="16"/>
      <c r="Y7" s="16"/>
      <c r="Z7" s="28"/>
      <c r="AA7" s="28"/>
      <c r="AB7" s="16"/>
      <c r="AC7" s="44"/>
      <c r="AD7" s="45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26"/>
      <c r="AP7" s="39"/>
      <c r="AQ7" s="40"/>
      <c r="AR7" s="258" t="s">
        <v>54</v>
      </c>
      <c r="AS7" s="259"/>
      <c r="AT7" s="259"/>
      <c r="AU7" s="260"/>
      <c r="AV7" s="255" t="s">
        <v>944</v>
      </c>
      <c r="AW7" s="256"/>
      <c r="AX7" s="256"/>
      <c r="AY7" s="257"/>
      <c r="AZ7" s="177">
        <f>ROUND(E9*(1+AT9),0)+(ROUND(K9*(1+AX9),0))+(ROUND(R9,0))</f>
        <v>985</v>
      </c>
      <c r="BA7" s="49" t="s">
        <v>1482</v>
      </c>
    </row>
    <row r="8" spans="1:54" s="147" customFormat="1" ht="17.100000000000001" customHeight="1" x14ac:dyDescent="0.15">
      <c r="A8" s="7">
        <v>16</v>
      </c>
      <c r="B8" s="8">
        <v>3608</v>
      </c>
      <c r="C8" s="9" t="s">
        <v>866</v>
      </c>
      <c r="D8" s="242"/>
      <c r="E8" s="243"/>
      <c r="F8" s="243"/>
      <c r="G8" s="243"/>
      <c r="H8" s="243"/>
      <c r="I8" s="252"/>
      <c r="J8" s="226"/>
      <c r="K8" s="227"/>
      <c r="L8" s="227"/>
      <c r="M8" s="227"/>
      <c r="N8" s="227"/>
      <c r="O8" s="227"/>
      <c r="P8" s="242"/>
      <c r="Q8" s="243"/>
      <c r="R8" s="243"/>
      <c r="S8" s="243"/>
      <c r="T8" s="243"/>
      <c r="U8" s="252"/>
      <c r="V8" s="19"/>
      <c r="W8" s="20"/>
      <c r="X8" s="20"/>
      <c r="Y8" s="20"/>
      <c r="Z8" s="31"/>
      <c r="AA8" s="31"/>
      <c r="AB8" s="117"/>
      <c r="AC8" s="117"/>
      <c r="AD8" s="122"/>
      <c r="AE8" s="43" t="s">
        <v>1545</v>
      </c>
      <c r="AF8" s="20"/>
      <c r="AG8" s="20"/>
      <c r="AH8" s="20"/>
      <c r="AI8" s="20"/>
      <c r="AJ8" s="20"/>
      <c r="AK8" s="20"/>
      <c r="AL8" s="20"/>
      <c r="AM8" s="20"/>
      <c r="AN8" s="20"/>
      <c r="AO8" s="22" t="s">
        <v>1484</v>
      </c>
      <c r="AP8" s="222">
        <v>1</v>
      </c>
      <c r="AQ8" s="223"/>
      <c r="AR8" s="261"/>
      <c r="AS8" s="262"/>
      <c r="AT8" s="262"/>
      <c r="AU8" s="263"/>
      <c r="AV8" s="246"/>
      <c r="AW8" s="247"/>
      <c r="AX8" s="247"/>
      <c r="AY8" s="248"/>
      <c r="AZ8" s="177">
        <f>ROUND(ROUND(E9*AP8,0)*(1+AT9),0)+(ROUND(ROUND(K9*AP8,0)*(1+AX9),0))+(ROUND(R9*AP8,0))</f>
        <v>985</v>
      </c>
      <c r="BA8" s="29"/>
    </row>
    <row r="9" spans="1:54" s="147" customFormat="1" ht="17.100000000000001" customHeight="1" x14ac:dyDescent="0.15">
      <c r="A9" s="7">
        <v>16</v>
      </c>
      <c r="B9" s="8">
        <v>3609</v>
      </c>
      <c r="C9" s="9" t="s">
        <v>303</v>
      </c>
      <c r="D9" s="55"/>
      <c r="E9" s="240">
        <v>256</v>
      </c>
      <c r="F9" s="240"/>
      <c r="G9" s="14" t="s">
        <v>62</v>
      </c>
      <c r="H9" s="127"/>
      <c r="I9" s="125"/>
      <c r="J9" s="24"/>
      <c r="K9" s="240">
        <v>413</v>
      </c>
      <c r="L9" s="240"/>
      <c r="M9" s="14" t="s">
        <v>62</v>
      </c>
      <c r="N9" s="127"/>
      <c r="O9" s="127"/>
      <c r="P9" s="132"/>
      <c r="Q9" s="127"/>
      <c r="R9" s="240">
        <v>85</v>
      </c>
      <c r="S9" s="240"/>
      <c r="T9" s="14" t="s">
        <v>62</v>
      </c>
      <c r="U9" s="127"/>
      <c r="V9" s="112" t="s">
        <v>205</v>
      </c>
      <c r="W9" s="91"/>
      <c r="X9" s="91"/>
      <c r="Y9" s="91"/>
      <c r="Z9" s="91"/>
      <c r="AA9" s="91"/>
      <c r="AB9" s="24" t="s">
        <v>1484</v>
      </c>
      <c r="AC9" s="219">
        <v>0.7</v>
      </c>
      <c r="AD9" s="220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26"/>
      <c r="AP9" s="39"/>
      <c r="AQ9" s="40"/>
      <c r="AR9" s="155" t="s">
        <v>1546</v>
      </c>
      <c r="AS9" s="24" t="s">
        <v>1484</v>
      </c>
      <c r="AT9" s="280">
        <v>0.5</v>
      </c>
      <c r="AU9" s="281"/>
      <c r="AV9" s="42" t="s">
        <v>1547</v>
      </c>
      <c r="AW9" s="24" t="s">
        <v>1484</v>
      </c>
      <c r="AX9" s="280">
        <v>0.25</v>
      </c>
      <c r="AY9" s="281"/>
      <c r="AZ9" s="177">
        <f>ROUND(ROUND(E9*AC9,0)*(1+$AT$9),0)+(ROUND(ROUND(K9*AC9,0)*(1+$AX$9),0))+(ROUND(R9*AC9,0))</f>
        <v>690</v>
      </c>
      <c r="BA9" s="29"/>
      <c r="BB9" s="185">
        <f>$E$9+$K$9+R9</f>
        <v>754</v>
      </c>
    </row>
    <row r="10" spans="1:54" s="147" customFormat="1" ht="17.100000000000001" customHeight="1" x14ac:dyDescent="0.15">
      <c r="A10" s="7">
        <v>16</v>
      </c>
      <c r="B10" s="8">
        <v>3611</v>
      </c>
      <c r="C10" s="9" t="s">
        <v>867</v>
      </c>
      <c r="D10" s="89"/>
      <c r="E10" s="135"/>
      <c r="F10" s="135"/>
      <c r="G10" s="135"/>
      <c r="H10" s="135"/>
      <c r="I10" s="136"/>
      <c r="J10" s="82"/>
      <c r="K10" s="83"/>
      <c r="L10" s="83"/>
      <c r="M10" s="83"/>
      <c r="N10" s="83"/>
      <c r="O10" s="95"/>
      <c r="P10" s="245" t="s">
        <v>952</v>
      </c>
      <c r="Q10" s="241"/>
      <c r="R10" s="241"/>
      <c r="S10" s="241"/>
      <c r="T10" s="241"/>
      <c r="U10" s="251"/>
      <c r="V10" s="16"/>
      <c r="W10" s="16"/>
      <c r="X10" s="16"/>
      <c r="Y10" s="16"/>
      <c r="Z10" s="28"/>
      <c r="AA10" s="28"/>
      <c r="AB10" s="16"/>
      <c r="AC10" s="44"/>
      <c r="AD10" s="45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26"/>
      <c r="AP10" s="39"/>
      <c r="AQ10" s="40"/>
      <c r="AR10" s="86"/>
      <c r="AS10" s="87"/>
      <c r="AT10" s="87"/>
      <c r="AU10" s="88"/>
      <c r="AV10" s="75"/>
      <c r="AW10" s="76"/>
      <c r="AX10" s="76"/>
      <c r="AY10" s="77"/>
      <c r="AZ10" s="177">
        <f>ROUND(E9*(1+AT9),0)+(ROUND(K9*(1+AX9),0))+(ROUND(R12,0))</f>
        <v>1068</v>
      </c>
      <c r="BA10" s="29"/>
      <c r="BB10" s="185"/>
    </row>
    <row r="11" spans="1:54" s="147" customFormat="1" ht="17.100000000000001" customHeight="1" x14ac:dyDescent="0.15">
      <c r="A11" s="7">
        <v>16</v>
      </c>
      <c r="B11" s="8">
        <v>3612</v>
      </c>
      <c r="C11" s="9" t="s">
        <v>868</v>
      </c>
      <c r="D11" s="137"/>
      <c r="E11" s="135"/>
      <c r="F11" s="135"/>
      <c r="G11" s="135"/>
      <c r="H11" s="135"/>
      <c r="I11" s="136"/>
      <c r="J11" s="82"/>
      <c r="K11" s="83"/>
      <c r="L11" s="83"/>
      <c r="M11" s="83"/>
      <c r="N11" s="83"/>
      <c r="O11" s="95"/>
      <c r="P11" s="242"/>
      <c r="Q11" s="243"/>
      <c r="R11" s="243"/>
      <c r="S11" s="243"/>
      <c r="T11" s="243"/>
      <c r="U11" s="252"/>
      <c r="V11" s="19"/>
      <c r="W11" s="20"/>
      <c r="X11" s="20"/>
      <c r="Y11" s="20"/>
      <c r="Z11" s="31"/>
      <c r="AA11" s="31"/>
      <c r="AB11" s="117"/>
      <c r="AC11" s="117"/>
      <c r="AD11" s="122"/>
      <c r="AE11" s="43" t="s">
        <v>1545</v>
      </c>
      <c r="AF11" s="20"/>
      <c r="AG11" s="20"/>
      <c r="AH11" s="20"/>
      <c r="AI11" s="20"/>
      <c r="AJ11" s="20"/>
      <c r="AK11" s="20"/>
      <c r="AL11" s="20"/>
      <c r="AM11" s="20"/>
      <c r="AN11" s="20"/>
      <c r="AO11" s="22" t="s">
        <v>1484</v>
      </c>
      <c r="AP11" s="222">
        <v>1</v>
      </c>
      <c r="AQ11" s="223"/>
      <c r="AR11" s="86"/>
      <c r="AS11" s="87"/>
      <c r="AT11" s="87"/>
      <c r="AU11" s="88"/>
      <c r="AV11" s="75"/>
      <c r="AW11" s="76"/>
      <c r="AX11" s="76"/>
      <c r="AY11" s="77"/>
      <c r="AZ11" s="177">
        <f>ROUND(ROUND(E9*AP11,0)*(1+AT9),0)+(ROUND(ROUND(K9*AP11,0)*(1+AX9),0))+(ROUND(R12*AP11,0))</f>
        <v>1068</v>
      </c>
      <c r="BA11" s="29"/>
      <c r="BB11" s="185"/>
    </row>
    <row r="12" spans="1:54" s="147" customFormat="1" ht="17.100000000000001" customHeight="1" x14ac:dyDescent="0.15">
      <c r="A12" s="7">
        <v>16</v>
      </c>
      <c r="B12" s="8">
        <v>3613</v>
      </c>
      <c r="C12" s="9" t="s">
        <v>304</v>
      </c>
      <c r="D12" s="55"/>
      <c r="E12" s="64"/>
      <c r="F12" s="64"/>
      <c r="G12" s="14"/>
      <c r="H12" s="134"/>
      <c r="I12" s="125"/>
      <c r="J12" s="24"/>
      <c r="K12" s="64"/>
      <c r="L12" s="64"/>
      <c r="M12" s="14"/>
      <c r="N12" s="134"/>
      <c r="O12" s="125"/>
      <c r="P12" s="132"/>
      <c r="Q12" s="127"/>
      <c r="R12" s="240">
        <v>168</v>
      </c>
      <c r="S12" s="240"/>
      <c r="T12" s="14" t="s">
        <v>62</v>
      </c>
      <c r="U12" s="127"/>
      <c r="V12" s="112" t="s">
        <v>205</v>
      </c>
      <c r="W12" s="91"/>
      <c r="X12" s="91"/>
      <c r="Y12" s="91"/>
      <c r="Z12" s="91"/>
      <c r="AA12" s="91"/>
      <c r="AB12" s="24" t="s">
        <v>1484</v>
      </c>
      <c r="AC12" s="219">
        <v>0.7</v>
      </c>
      <c r="AD12" s="220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26"/>
      <c r="AP12" s="39"/>
      <c r="AQ12" s="40"/>
      <c r="AR12" s="155"/>
      <c r="AS12" s="24"/>
      <c r="AT12" s="84"/>
      <c r="AU12" s="85"/>
      <c r="AV12" s="42"/>
      <c r="AW12" s="24"/>
      <c r="AX12" s="84"/>
      <c r="AY12" s="85"/>
      <c r="AZ12" s="177">
        <f>ROUND(ROUND(E9*AC12,0)*(1+$AT$9),0)+(ROUND(ROUND(K9*AC12,0)*(1+$AX$9),0))+(ROUND(R12*AC12,0))</f>
        <v>748</v>
      </c>
      <c r="BA12" s="29"/>
      <c r="BB12" s="185">
        <f t="shared" ref="BB12" si="0">$E$9+$K$9+R12</f>
        <v>837</v>
      </c>
    </row>
    <row r="13" spans="1:54" s="147" customFormat="1" ht="17.100000000000001" customHeight="1" x14ac:dyDescent="0.15">
      <c r="A13" s="7">
        <v>16</v>
      </c>
      <c r="B13" s="8">
        <v>3615</v>
      </c>
      <c r="C13" s="9" t="s">
        <v>869</v>
      </c>
      <c r="D13" s="215" t="s">
        <v>953</v>
      </c>
      <c r="E13" s="241"/>
      <c r="F13" s="241"/>
      <c r="G13" s="241"/>
      <c r="H13" s="241"/>
      <c r="I13" s="251"/>
      <c r="J13" s="224" t="s">
        <v>946</v>
      </c>
      <c r="K13" s="225"/>
      <c r="L13" s="225"/>
      <c r="M13" s="225"/>
      <c r="N13" s="225"/>
      <c r="O13" s="225"/>
      <c r="P13" s="245" t="s">
        <v>196</v>
      </c>
      <c r="Q13" s="241"/>
      <c r="R13" s="241"/>
      <c r="S13" s="241"/>
      <c r="T13" s="241"/>
      <c r="U13" s="251"/>
      <c r="V13" s="16"/>
      <c r="W13" s="16"/>
      <c r="X13" s="16"/>
      <c r="Y13" s="16"/>
      <c r="Z13" s="28"/>
      <c r="AA13" s="28"/>
      <c r="AB13" s="16"/>
      <c r="AC13" s="44"/>
      <c r="AD13" s="45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26"/>
      <c r="AP13" s="39"/>
      <c r="AQ13" s="40"/>
      <c r="AR13" s="86"/>
      <c r="AS13" s="87"/>
      <c r="AT13" s="87"/>
      <c r="AU13" s="88"/>
      <c r="AV13" s="75"/>
      <c r="AW13" s="76"/>
      <c r="AX13" s="76"/>
      <c r="AY13" s="77"/>
      <c r="AZ13" s="177">
        <f>ROUND(E15*(1+AT9),0)+(ROUND(K15*(1+AX9),0))+(ROUND(R15,0))</f>
        <v>1127</v>
      </c>
      <c r="BA13" s="29"/>
    </row>
    <row r="14" spans="1:54" s="147" customFormat="1" ht="17.100000000000001" customHeight="1" x14ac:dyDescent="0.15">
      <c r="A14" s="7">
        <v>16</v>
      </c>
      <c r="B14" s="8">
        <v>3616</v>
      </c>
      <c r="C14" s="9" t="s">
        <v>870</v>
      </c>
      <c r="D14" s="242"/>
      <c r="E14" s="243"/>
      <c r="F14" s="243"/>
      <c r="G14" s="243"/>
      <c r="H14" s="243"/>
      <c r="I14" s="252"/>
      <c r="J14" s="226"/>
      <c r="K14" s="227"/>
      <c r="L14" s="227"/>
      <c r="M14" s="227"/>
      <c r="N14" s="227"/>
      <c r="O14" s="227"/>
      <c r="P14" s="242"/>
      <c r="Q14" s="243"/>
      <c r="R14" s="243"/>
      <c r="S14" s="243"/>
      <c r="T14" s="243"/>
      <c r="U14" s="252"/>
      <c r="V14" s="19"/>
      <c r="W14" s="20"/>
      <c r="X14" s="20"/>
      <c r="Y14" s="20"/>
      <c r="Z14" s="31"/>
      <c r="AA14" s="31"/>
      <c r="AB14" s="117"/>
      <c r="AC14" s="117"/>
      <c r="AD14" s="122"/>
      <c r="AE14" s="43" t="s">
        <v>1545</v>
      </c>
      <c r="AF14" s="20"/>
      <c r="AG14" s="20"/>
      <c r="AH14" s="20"/>
      <c r="AI14" s="20"/>
      <c r="AJ14" s="20"/>
      <c r="AK14" s="20"/>
      <c r="AL14" s="20"/>
      <c r="AM14" s="20"/>
      <c r="AN14" s="20"/>
      <c r="AO14" s="22" t="s">
        <v>1484</v>
      </c>
      <c r="AP14" s="222">
        <v>1</v>
      </c>
      <c r="AQ14" s="223"/>
      <c r="AR14" s="86"/>
      <c r="AS14" s="87"/>
      <c r="AT14" s="87"/>
      <c r="AU14" s="88"/>
      <c r="AV14" s="75"/>
      <c r="AW14" s="76"/>
      <c r="AX14" s="76"/>
      <c r="AY14" s="77"/>
      <c r="AZ14" s="177">
        <f>ROUND(ROUND(E15*AP14,0)*(1+AT9),0)+(ROUND(ROUND(K15*AP14,0)*(1+AX9),0))+(ROUND(R15*AP14,0))</f>
        <v>1127</v>
      </c>
      <c r="BA14" s="29"/>
    </row>
    <row r="15" spans="1:54" s="147" customFormat="1" ht="17.100000000000001" customHeight="1" x14ac:dyDescent="0.15">
      <c r="A15" s="7">
        <v>16</v>
      </c>
      <c r="B15" s="8">
        <v>3617</v>
      </c>
      <c r="C15" s="9" t="s">
        <v>305</v>
      </c>
      <c r="D15" s="55"/>
      <c r="E15" s="240">
        <v>404</v>
      </c>
      <c r="F15" s="240"/>
      <c r="G15" s="14" t="s">
        <v>62</v>
      </c>
      <c r="H15" s="127"/>
      <c r="I15" s="125"/>
      <c r="J15" s="24"/>
      <c r="K15" s="240">
        <v>350</v>
      </c>
      <c r="L15" s="240"/>
      <c r="M15" s="14" t="s">
        <v>62</v>
      </c>
      <c r="N15" s="127"/>
      <c r="O15" s="127"/>
      <c r="P15" s="132"/>
      <c r="Q15" s="127"/>
      <c r="R15" s="240">
        <v>83</v>
      </c>
      <c r="S15" s="240"/>
      <c r="T15" s="14" t="s">
        <v>62</v>
      </c>
      <c r="U15" s="127"/>
      <c r="V15" s="112" t="s">
        <v>205</v>
      </c>
      <c r="W15" s="91"/>
      <c r="X15" s="91"/>
      <c r="Y15" s="91"/>
      <c r="Z15" s="91"/>
      <c r="AA15" s="91"/>
      <c r="AB15" s="24" t="s">
        <v>1484</v>
      </c>
      <c r="AC15" s="219">
        <v>0.7</v>
      </c>
      <c r="AD15" s="220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26"/>
      <c r="AP15" s="39"/>
      <c r="AQ15" s="40"/>
      <c r="AR15" s="155"/>
      <c r="AS15" s="24"/>
      <c r="AT15" s="84"/>
      <c r="AU15" s="85"/>
      <c r="AV15" s="42"/>
      <c r="AW15" s="24"/>
      <c r="AX15" s="84"/>
      <c r="AY15" s="85"/>
      <c r="AZ15" s="177">
        <f>ROUND(ROUND(E15*AC15,0)*(1+$AT$9),0)+(ROUND(ROUND(K15*AC15,0)*(1+$AX$9),0))+(ROUND(R15*AC15,0))</f>
        <v>789</v>
      </c>
      <c r="BA15" s="29"/>
      <c r="BB15" s="185">
        <f>E15+K15+R15</f>
        <v>837</v>
      </c>
    </row>
    <row r="16" spans="1:54" s="147" customFormat="1" ht="17.100000000000001" customHeight="1" x14ac:dyDescent="0.15">
      <c r="A16" s="7">
        <v>16</v>
      </c>
      <c r="B16" s="8">
        <v>3619</v>
      </c>
      <c r="C16" s="9" t="s">
        <v>871</v>
      </c>
      <c r="D16" s="215" t="s">
        <v>954</v>
      </c>
      <c r="E16" s="241"/>
      <c r="F16" s="241"/>
      <c r="G16" s="241"/>
      <c r="H16" s="241"/>
      <c r="I16" s="251"/>
      <c r="J16" s="224" t="s">
        <v>947</v>
      </c>
      <c r="K16" s="225"/>
      <c r="L16" s="225"/>
      <c r="M16" s="225"/>
      <c r="N16" s="225"/>
      <c r="O16" s="225"/>
      <c r="P16" s="245" t="s">
        <v>196</v>
      </c>
      <c r="Q16" s="241"/>
      <c r="R16" s="241"/>
      <c r="S16" s="241"/>
      <c r="T16" s="241"/>
      <c r="U16" s="251"/>
      <c r="V16" s="16"/>
      <c r="W16" s="16"/>
      <c r="X16" s="16"/>
      <c r="Y16" s="16"/>
      <c r="Z16" s="28"/>
      <c r="AA16" s="28"/>
      <c r="AB16" s="16"/>
      <c r="AC16" s="44"/>
      <c r="AD16" s="45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26"/>
      <c r="AP16" s="39"/>
      <c r="AQ16" s="40"/>
      <c r="AR16" s="86"/>
      <c r="AS16" s="87"/>
      <c r="AT16" s="87"/>
      <c r="AU16" s="88"/>
      <c r="AV16" s="75"/>
      <c r="AW16" s="76"/>
      <c r="AX16" s="76"/>
      <c r="AY16" s="77"/>
      <c r="AZ16" s="177">
        <f>ROUND(E18*(1+AT9),0)+(ROUND(K18*(1+AX9),0))+(ROUND(R18,0))</f>
        <v>880</v>
      </c>
      <c r="BA16" s="29"/>
    </row>
    <row r="17" spans="1:54" s="147" customFormat="1" ht="17.100000000000001" customHeight="1" x14ac:dyDescent="0.15">
      <c r="A17" s="7">
        <v>16</v>
      </c>
      <c r="B17" s="8">
        <v>3620</v>
      </c>
      <c r="C17" s="9" t="s">
        <v>872</v>
      </c>
      <c r="D17" s="242"/>
      <c r="E17" s="243"/>
      <c r="F17" s="243"/>
      <c r="G17" s="243"/>
      <c r="H17" s="243"/>
      <c r="I17" s="252"/>
      <c r="J17" s="226"/>
      <c r="K17" s="227"/>
      <c r="L17" s="227"/>
      <c r="M17" s="227"/>
      <c r="N17" s="227"/>
      <c r="O17" s="227"/>
      <c r="P17" s="242"/>
      <c r="Q17" s="243"/>
      <c r="R17" s="243"/>
      <c r="S17" s="243"/>
      <c r="T17" s="243"/>
      <c r="U17" s="252"/>
      <c r="V17" s="19"/>
      <c r="W17" s="20"/>
      <c r="X17" s="20"/>
      <c r="Y17" s="20"/>
      <c r="Z17" s="31"/>
      <c r="AA17" s="31"/>
      <c r="AB17" s="117"/>
      <c r="AC17" s="117"/>
      <c r="AD17" s="122"/>
      <c r="AE17" s="43" t="s">
        <v>1545</v>
      </c>
      <c r="AF17" s="20"/>
      <c r="AG17" s="20"/>
      <c r="AH17" s="20"/>
      <c r="AI17" s="20"/>
      <c r="AJ17" s="20"/>
      <c r="AK17" s="20"/>
      <c r="AL17" s="20"/>
      <c r="AM17" s="20"/>
      <c r="AN17" s="20"/>
      <c r="AO17" s="22" t="s">
        <v>1484</v>
      </c>
      <c r="AP17" s="222">
        <v>1</v>
      </c>
      <c r="AQ17" s="223"/>
      <c r="AR17" s="86"/>
      <c r="AS17" s="87"/>
      <c r="AT17" s="87"/>
      <c r="AU17" s="88"/>
      <c r="AV17" s="75"/>
      <c r="AW17" s="76"/>
      <c r="AX17" s="76"/>
      <c r="AY17" s="77"/>
      <c r="AZ17" s="177">
        <f>ROUND(ROUND(E18*AP17,0)*(1+AT9),0)+(ROUND(ROUND(K18*AP17,0)*(1+AX9),0))+(ROUND(R18*AP17,0))</f>
        <v>880</v>
      </c>
      <c r="BA17" s="29"/>
    </row>
    <row r="18" spans="1:54" s="147" customFormat="1" ht="17.100000000000001" customHeight="1" x14ac:dyDescent="0.15">
      <c r="A18" s="7">
        <v>16</v>
      </c>
      <c r="B18" s="8">
        <v>3621</v>
      </c>
      <c r="C18" s="9" t="s">
        <v>306</v>
      </c>
      <c r="D18" s="55"/>
      <c r="E18" s="240">
        <v>256</v>
      </c>
      <c r="F18" s="240"/>
      <c r="G18" s="14" t="s">
        <v>62</v>
      </c>
      <c r="H18" s="127"/>
      <c r="I18" s="125"/>
      <c r="J18" s="24"/>
      <c r="K18" s="240">
        <v>331</v>
      </c>
      <c r="L18" s="240"/>
      <c r="M18" s="14" t="s">
        <v>62</v>
      </c>
      <c r="N18" s="127"/>
      <c r="O18" s="127"/>
      <c r="P18" s="132"/>
      <c r="Q18" s="127"/>
      <c r="R18" s="240">
        <v>82</v>
      </c>
      <c r="S18" s="240"/>
      <c r="T18" s="14" t="s">
        <v>62</v>
      </c>
      <c r="U18" s="127"/>
      <c r="V18" s="112" t="s">
        <v>205</v>
      </c>
      <c r="W18" s="91"/>
      <c r="X18" s="91"/>
      <c r="Y18" s="91"/>
      <c r="Z18" s="91"/>
      <c r="AA18" s="91"/>
      <c r="AB18" s="24" t="s">
        <v>1484</v>
      </c>
      <c r="AC18" s="219">
        <v>0.7</v>
      </c>
      <c r="AD18" s="220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26"/>
      <c r="AP18" s="39"/>
      <c r="AQ18" s="40"/>
      <c r="AR18" s="155"/>
      <c r="AS18" s="24"/>
      <c r="AT18" s="84"/>
      <c r="AU18" s="85"/>
      <c r="AV18" s="42"/>
      <c r="AW18" s="24"/>
      <c r="AX18" s="84"/>
      <c r="AY18" s="85"/>
      <c r="AZ18" s="177">
        <f>ROUND(ROUND(E18*AC18,0)*(1+$AT$9),0)+(ROUND(ROUND(K18*AC18,0)*(1+$AX$9),0))+(ROUND(R18*AC18,0))</f>
        <v>616</v>
      </c>
      <c r="BA18" s="29"/>
      <c r="BB18" s="185">
        <f>$E$18+$K$18+R18</f>
        <v>669</v>
      </c>
    </row>
    <row r="19" spans="1:54" s="147" customFormat="1" ht="17.100000000000001" customHeight="1" x14ac:dyDescent="0.15">
      <c r="A19" s="7">
        <v>16</v>
      </c>
      <c r="B19" s="8">
        <v>3623</v>
      </c>
      <c r="C19" s="9" t="s">
        <v>873</v>
      </c>
      <c r="D19" s="89"/>
      <c r="E19" s="135"/>
      <c r="F19" s="135"/>
      <c r="G19" s="135"/>
      <c r="H19" s="135"/>
      <c r="I19" s="136"/>
      <c r="J19" s="82"/>
      <c r="K19" s="83"/>
      <c r="L19" s="83"/>
      <c r="M19" s="83"/>
      <c r="N19" s="83"/>
      <c r="O19" s="95"/>
      <c r="P19" s="245" t="s">
        <v>952</v>
      </c>
      <c r="Q19" s="241"/>
      <c r="R19" s="241"/>
      <c r="S19" s="241"/>
      <c r="T19" s="241"/>
      <c r="U19" s="251"/>
      <c r="V19" s="16"/>
      <c r="W19" s="16"/>
      <c r="X19" s="16"/>
      <c r="Y19" s="16"/>
      <c r="Z19" s="28"/>
      <c r="AA19" s="28"/>
      <c r="AB19" s="16"/>
      <c r="AC19" s="44"/>
      <c r="AD19" s="45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26"/>
      <c r="AP19" s="39"/>
      <c r="AQ19" s="40"/>
      <c r="AR19" s="86"/>
      <c r="AS19" s="87"/>
      <c r="AT19" s="87"/>
      <c r="AU19" s="88"/>
      <c r="AV19" s="75"/>
      <c r="AW19" s="76"/>
      <c r="AX19" s="76"/>
      <c r="AY19" s="77"/>
      <c r="AZ19" s="177">
        <f>ROUND(E18*(1+AT9),0)+(ROUND(K18*(1+AX9),0))+(ROUND(R21,0))</f>
        <v>965</v>
      </c>
      <c r="BA19" s="29"/>
      <c r="BB19" s="185"/>
    </row>
    <row r="20" spans="1:54" s="147" customFormat="1" ht="17.100000000000001" customHeight="1" x14ac:dyDescent="0.15">
      <c r="A20" s="7">
        <v>16</v>
      </c>
      <c r="B20" s="8">
        <v>3624</v>
      </c>
      <c r="C20" s="9" t="s">
        <v>874</v>
      </c>
      <c r="D20" s="137"/>
      <c r="E20" s="135"/>
      <c r="F20" s="135"/>
      <c r="G20" s="135"/>
      <c r="H20" s="135"/>
      <c r="I20" s="136"/>
      <c r="J20" s="82"/>
      <c r="K20" s="83"/>
      <c r="L20" s="83"/>
      <c r="M20" s="83"/>
      <c r="N20" s="83"/>
      <c r="O20" s="95"/>
      <c r="P20" s="242"/>
      <c r="Q20" s="243"/>
      <c r="R20" s="243"/>
      <c r="S20" s="243"/>
      <c r="T20" s="243"/>
      <c r="U20" s="252"/>
      <c r="V20" s="19"/>
      <c r="W20" s="20"/>
      <c r="X20" s="20"/>
      <c r="Y20" s="20"/>
      <c r="Z20" s="31"/>
      <c r="AA20" s="31"/>
      <c r="AB20" s="117"/>
      <c r="AC20" s="117"/>
      <c r="AD20" s="122"/>
      <c r="AE20" s="43" t="s">
        <v>1545</v>
      </c>
      <c r="AF20" s="20"/>
      <c r="AG20" s="20"/>
      <c r="AH20" s="20"/>
      <c r="AI20" s="20"/>
      <c r="AJ20" s="20"/>
      <c r="AK20" s="20"/>
      <c r="AL20" s="20"/>
      <c r="AM20" s="20"/>
      <c r="AN20" s="20"/>
      <c r="AO20" s="22" t="s">
        <v>1484</v>
      </c>
      <c r="AP20" s="222">
        <v>1</v>
      </c>
      <c r="AQ20" s="223"/>
      <c r="AR20" s="86"/>
      <c r="AS20" s="87"/>
      <c r="AT20" s="87"/>
      <c r="AU20" s="88"/>
      <c r="AV20" s="75"/>
      <c r="AW20" s="76"/>
      <c r="AX20" s="76"/>
      <c r="AY20" s="77"/>
      <c r="AZ20" s="177">
        <f>ROUND(ROUND(E18*AP20,0)*(1+AT9),0)+(ROUND(ROUND(K18*AP20,0)*(1+AX9),0))+(ROUND(R21*AP20,0))</f>
        <v>965</v>
      </c>
      <c r="BA20" s="29"/>
      <c r="BB20" s="185"/>
    </row>
    <row r="21" spans="1:54" s="147" customFormat="1" ht="17.100000000000001" customHeight="1" x14ac:dyDescent="0.15">
      <c r="A21" s="7">
        <v>16</v>
      </c>
      <c r="B21" s="8">
        <v>3625</v>
      </c>
      <c r="C21" s="9" t="s">
        <v>307</v>
      </c>
      <c r="D21" s="55"/>
      <c r="E21" s="64"/>
      <c r="F21" s="64"/>
      <c r="G21" s="14"/>
      <c r="H21" s="134"/>
      <c r="I21" s="125"/>
      <c r="J21" s="24"/>
      <c r="K21" s="64"/>
      <c r="L21" s="64"/>
      <c r="M21" s="14"/>
      <c r="N21" s="134"/>
      <c r="O21" s="125"/>
      <c r="P21" s="132"/>
      <c r="Q21" s="127"/>
      <c r="R21" s="240">
        <v>167</v>
      </c>
      <c r="S21" s="240"/>
      <c r="T21" s="14" t="s">
        <v>62</v>
      </c>
      <c r="U21" s="127"/>
      <c r="V21" s="112" t="s">
        <v>205</v>
      </c>
      <c r="W21" s="91"/>
      <c r="X21" s="91"/>
      <c r="Y21" s="91"/>
      <c r="Z21" s="91"/>
      <c r="AA21" s="91"/>
      <c r="AB21" s="24" t="s">
        <v>1484</v>
      </c>
      <c r="AC21" s="219">
        <v>0.7</v>
      </c>
      <c r="AD21" s="220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26"/>
      <c r="AP21" s="39"/>
      <c r="AQ21" s="40"/>
      <c r="AR21" s="155"/>
      <c r="AS21" s="24"/>
      <c r="AT21" s="84"/>
      <c r="AU21" s="85"/>
      <c r="AV21" s="42"/>
      <c r="AW21" s="24"/>
      <c r="AX21" s="84"/>
      <c r="AY21" s="85"/>
      <c r="AZ21" s="177">
        <f>ROUND(ROUND(E18*AC21,0)*(1+$AT$9),0)+(ROUND(ROUND(K18*AC21,0)*(1+$AX$9),0))+(ROUND(R21*AC21,0))</f>
        <v>676</v>
      </c>
      <c r="BA21" s="29"/>
      <c r="BB21" s="185">
        <f t="shared" ref="BB21:BB24" si="1">$E$18+$K$18+R21</f>
        <v>754</v>
      </c>
    </row>
    <row r="22" spans="1:54" s="147" customFormat="1" ht="17.100000000000001" customHeight="1" x14ac:dyDescent="0.15">
      <c r="A22" s="7">
        <v>16</v>
      </c>
      <c r="B22" s="8">
        <v>3627</v>
      </c>
      <c r="C22" s="9" t="s">
        <v>875</v>
      </c>
      <c r="D22" s="89"/>
      <c r="E22" s="135"/>
      <c r="F22" s="135"/>
      <c r="G22" s="135"/>
      <c r="H22" s="135"/>
      <c r="I22" s="136"/>
      <c r="J22" s="82"/>
      <c r="K22" s="83"/>
      <c r="L22" s="83"/>
      <c r="M22" s="83"/>
      <c r="N22" s="83"/>
      <c r="O22" s="95"/>
      <c r="P22" s="245" t="s">
        <v>955</v>
      </c>
      <c r="Q22" s="275"/>
      <c r="R22" s="275"/>
      <c r="S22" s="275"/>
      <c r="T22" s="275"/>
      <c r="U22" s="276"/>
      <c r="V22" s="16"/>
      <c r="W22" s="16"/>
      <c r="X22" s="16"/>
      <c r="Y22" s="16"/>
      <c r="Z22" s="28"/>
      <c r="AA22" s="28"/>
      <c r="AB22" s="16"/>
      <c r="AC22" s="44"/>
      <c r="AD22" s="45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26"/>
      <c r="AP22" s="39"/>
      <c r="AQ22" s="40"/>
      <c r="AR22" s="86"/>
      <c r="AS22" s="87"/>
      <c r="AT22" s="87"/>
      <c r="AU22" s="88"/>
      <c r="AV22" s="75"/>
      <c r="AW22" s="76"/>
      <c r="AX22" s="76"/>
      <c r="AY22" s="77"/>
      <c r="AZ22" s="177">
        <f>ROUND(E18*(1+AT9),0)+(ROUND(K18*(1+AX9),0))+(ROUND(R24,0))</f>
        <v>1048</v>
      </c>
      <c r="BA22" s="29"/>
      <c r="BB22" s="185"/>
    </row>
    <row r="23" spans="1:54" s="147" customFormat="1" ht="17.100000000000001" customHeight="1" x14ac:dyDescent="0.15">
      <c r="A23" s="7">
        <v>16</v>
      </c>
      <c r="B23" s="8">
        <v>3628</v>
      </c>
      <c r="C23" s="9" t="s">
        <v>876</v>
      </c>
      <c r="D23" s="137"/>
      <c r="E23" s="135"/>
      <c r="F23" s="135"/>
      <c r="G23" s="135"/>
      <c r="H23" s="135"/>
      <c r="I23" s="136"/>
      <c r="J23" s="82"/>
      <c r="K23" s="83"/>
      <c r="L23" s="83"/>
      <c r="M23" s="83"/>
      <c r="N23" s="83"/>
      <c r="O23" s="95"/>
      <c r="P23" s="277"/>
      <c r="Q23" s="278"/>
      <c r="R23" s="278"/>
      <c r="S23" s="278"/>
      <c r="T23" s="278"/>
      <c r="U23" s="279"/>
      <c r="V23" s="19"/>
      <c r="W23" s="20"/>
      <c r="X23" s="20"/>
      <c r="Y23" s="20"/>
      <c r="Z23" s="31"/>
      <c r="AA23" s="31"/>
      <c r="AB23" s="117"/>
      <c r="AC23" s="117"/>
      <c r="AD23" s="122"/>
      <c r="AE23" s="43" t="s">
        <v>1545</v>
      </c>
      <c r="AF23" s="20"/>
      <c r="AG23" s="20"/>
      <c r="AH23" s="20"/>
      <c r="AI23" s="20"/>
      <c r="AJ23" s="20"/>
      <c r="AK23" s="20"/>
      <c r="AL23" s="20"/>
      <c r="AM23" s="20"/>
      <c r="AN23" s="20"/>
      <c r="AO23" s="22" t="s">
        <v>1484</v>
      </c>
      <c r="AP23" s="222">
        <v>1</v>
      </c>
      <c r="AQ23" s="223"/>
      <c r="AR23" s="86"/>
      <c r="AS23" s="87"/>
      <c r="AT23" s="87"/>
      <c r="AU23" s="88"/>
      <c r="AV23" s="75"/>
      <c r="AW23" s="76"/>
      <c r="AX23" s="76"/>
      <c r="AY23" s="77"/>
      <c r="AZ23" s="177">
        <f>ROUND(ROUND(E18*AP23,0)*(1+AT9),0)+(ROUND(ROUND(K18*AP23,0)*(1+AX9),0))+(ROUND(R24*AP23,0))</f>
        <v>1048</v>
      </c>
      <c r="BA23" s="29"/>
      <c r="BB23" s="185"/>
    </row>
    <row r="24" spans="1:54" s="147" customFormat="1" ht="17.100000000000001" customHeight="1" x14ac:dyDescent="0.15">
      <c r="A24" s="7">
        <v>16</v>
      </c>
      <c r="B24" s="8">
        <v>3629</v>
      </c>
      <c r="C24" s="9" t="s">
        <v>308</v>
      </c>
      <c r="D24" s="55"/>
      <c r="E24" s="64"/>
      <c r="F24" s="64"/>
      <c r="G24" s="14"/>
      <c r="H24" s="134"/>
      <c r="I24" s="125"/>
      <c r="J24" s="24"/>
      <c r="K24" s="64"/>
      <c r="L24" s="64"/>
      <c r="M24" s="14"/>
      <c r="N24" s="134"/>
      <c r="O24" s="125"/>
      <c r="P24" s="132"/>
      <c r="Q24" s="127"/>
      <c r="R24" s="240">
        <v>250</v>
      </c>
      <c r="S24" s="240"/>
      <c r="T24" s="14" t="s">
        <v>62</v>
      </c>
      <c r="U24" s="127"/>
      <c r="V24" s="112" t="s">
        <v>205</v>
      </c>
      <c r="W24" s="91"/>
      <c r="X24" s="91"/>
      <c r="Y24" s="91"/>
      <c r="Z24" s="91"/>
      <c r="AA24" s="91"/>
      <c r="AB24" s="24" t="s">
        <v>1484</v>
      </c>
      <c r="AC24" s="219">
        <v>0.7</v>
      </c>
      <c r="AD24" s="220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26"/>
      <c r="AP24" s="39"/>
      <c r="AQ24" s="40"/>
      <c r="AR24" s="155"/>
      <c r="AS24" s="24"/>
      <c r="AT24" s="84"/>
      <c r="AU24" s="85"/>
      <c r="AV24" s="42"/>
      <c r="AW24" s="24"/>
      <c r="AX24" s="84"/>
      <c r="AY24" s="85"/>
      <c r="AZ24" s="177">
        <f>ROUND(ROUND(E18*AC24,0)*(1+$AT$9),0)+(ROUND(ROUND(K18*AC24,0)*(1+$AX$9),0))+(ROUND(R24*AC24,0))</f>
        <v>734</v>
      </c>
      <c r="BA24" s="29"/>
      <c r="BB24" s="185">
        <f t="shared" si="1"/>
        <v>837</v>
      </c>
    </row>
    <row r="25" spans="1:54" s="147" customFormat="1" ht="17.100000000000001" customHeight="1" x14ac:dyDescent="0.15">
      <c r="A25" s="7">
        <v>16</v>
      </c>
      <c r="B25" s="8">
        <v>3631</v>
      </c>
      <c r="C25" s="9" t="s">
        <v>877</v>
      </c>
      <c r="D25" s="215" t="s">
        <v>956</v>
      </c>
      <c r="E25" s="241"/>
      <c r="F25" s="241"/>
      <c r="G25" s="241"/>
      <c r="H25" s="241"/>
      <c r="I25" s="251"/>
      <c r="J25" s="224" t="s">
        <v>947</v>
      </c>
      <c r="K25" s="225"/>
      <c r="L25" s="225"/>
      <c r="M25" s="225"/>
      <c r="N25" s="225"/>
      <c r="O25" s="225"/>
      <c r="P25" s="245" t="s">
        <v>196</v>
      </c>
      <c r="Q25" s="241"/>
      <c r="R25" s="241"/>
      <c r="S25" s="241"/>
      <c r="T25" s="241"/>
      <c r="U25" s="251"/>
      <c r="V25" s="16"/>
      <c r="W25" s="16"/>
      <c r="X25" s="16"/>
      <c r="Y25" s="16"/>
      <c r="Z25" s="28"/>
      <c r="AA25" s="28"/>
      <c r="AB25" s="16"/>
      <c r="AC25" s="44"/>
      <c r="AD25" s="45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26"/>
      <c r="AP25" s="39"/>
      <c r="AQ25" s="40"/>
      <c r="AR25" s="86"/>
      <c r="AS25" s="87"/>
      <c r="AT25" s="87"/>
      <c r="AU25" s="88"/>
      <c r="AV25" s="75"/>
      <c r="AW25" s="76"/>
      <c r="AX25" s="76"/>
      <c r="AY25" s="77"/>
      <c r="AZ25" s="177">
        <f>ROUND(E27*(1+AT9),0)+(ROUND(K27*(1+AX9),0))+(ROUND(R27,0))</f>
        <v>1022</v>
      </c>
      <c r="BA25" s="29"/>
    </row>
    <row r="26" spans="1:54" s="147" customFormat="1" ht="17.100000000000001" customHeight="1" x14ac:dyDescent="0.15">
      <c r="A26" s="7">
        <v>16</v>
      </c>
      <c r="B26" s="8">
        <v>3632</v>
      </c>
      <c r="C26" s="9" t="s">
        <v>878</v>
      </c>
      <c r="D26" s="242"/>
      <c r="E26" s="243"/>
      <c r="F26" s="243"/>
      <c r="G26" s="243"/>
      <c r="H26" s="243"/>
      <c r="I26" s="252"/>
      <c r="J26" s="226"/>
      <c r="K26" s="227"/>
      <c r="L26" s="227"/>
      <c r="M26" s="227"/>
      <c r="N26" s="227"/>
      <c r="O26" s="227"/>
      <c r="P26" s="242"/>
      <c r="Q26" s="243"/>
      <c r="R26" s="243"/>
      <c r="S26" s="243"/>
      <c r="T26" s="243"/>
      <c r="U26" s="252"/>
      <c r="V26" s="19"/>
      <c r="W26" s="20"/>
      <c r="X26" s="20"/>
      <c r="Y26" s="20"/>
      <c r="Z26" s="31"/>
      <c r="AA26" s="31"/>
      <c r="AB26" s="117"/>
      <c r="AC26" s="117"/>
      <c r="AD26" s="122"/>
      <c r="AE26" s="43" t="s">
        <v>1545</v>
      </c>
      <c r="AF26" s="20"/>
      <c r="AG26" s="20"/>
      <c r="AH26" s="20"/>
      <c r="AI26" s="20"/>
      <c r="AJ26" s="20"/>
      <c r="AK26" s="20"/>
      <c r="AL26" s="20"/>
      <c r="AM26" s="20"/>
      <c r="AN26" s="20"/>
      <c r="AO26" s="22" t="s">
        <v>1484</v>
      </c>
      <c r="AP26" s="222">
        <v>1</v>
      </c>
      <c r="AQ26" s="223"/>
      <c r="AR26" s="86"/>
      <c r="AS26" s="87"/>
      <c r="AT26" s="87"/>
      <c r="AU26" s="88"/>
      <c r="AV26" s="75"/>
      <c r="AW26" s="76"/>
      <c r="AX26" s="76"/>
      <c r="AY26" s="77"/>
      <c r="AZ26" s="177">
        <f>ROUND(ROUND(E27*AP26,0)*(1+AT9),0)+(ROUND(ROUND(K27*AP26,0)*(1+AX9),0))+(ROUND(R27*AP26,0))</f>
        <v>1022</v>
      </c>
      <c r="BA26" s="29"/>
    </row>
    <row r="27" spans="1:54" s="147" customFormat="1" ht="17.100000000000001" customHeight="1" x14ac:dyDescent="0.15">
      <c r="A27" s="7">
        <v>16</v>
      </c>
      <c r="B27" s="8">
        <v>3633</v>
      </c>
      <c r="C27" s="9" t="s">
        <v>309</v>
      </c>
      <c r="D27" s="55"/>
      <c r="E27" s="240">
        <v>404</v>
      </c>
      <c r="F27" s="240"/>
      <c r="G27" s="14" t="s">
        <v>62</v>
      </c>
      <c r="H27" s="127"/>
      <c r="I27" s="125"/>
      <c r="J27" s="24"/>
      <c r="K27" s="240">
        <v>265</v>
      </c>
      <c r="L27" s="240"/>
      <c r="M27" s="14" t="s">
        <v>62</v>
      </c>
      <c r="N27" s="127"/>
      <c r="O27" s="127"/>
      <c r="P27" s="132"/>
      <c r="Q27" s="127"/>
      <c r="R27" s="240">
        <v>85</v>
      </c>
      <c r="S27" s="240"/>
      <c r="T27" s="14" t="s">
        <v>62</v>
      </c>
      <c r="U27" s="127"/>
      <c r="V27" s="112" t="s">
        <v>205</v>
      </c>
      <c r="W27" s="91"/>
      <c r="X27" s="91"/>
      <c r="Y27" s="91"/>
      <c r="Z27" s="91"/>
      <c r="AA27" s="91"/>
      <c r="AB27" s="24" t="s">
        <v>1484</v>
      </c>
      <c r="AC27" s="219">
        <v>0.7</v>
      </c>
      <c r="AD27" s="220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26"/>
      <c r="AP27" s="39"/>
      <c r="AQ27" s="40"/>
      <c r="AR27" s="155"/>
      <c r="AS27" s="24"/>
      <c r="AT27" s="84"/>
      <c r="AU27" s="85"/>
      <c r="AV27" s="42"/>
      <c r="AW27" s="24"/>
      <c r="AX27" s="84"/>
      <c r="AY27" s="85"/>
      <c r="AZ27" s="177">
        <f>ROUND(ROUND(E27*AC27,0)*(1+$AT$9),0)+(ROUND(ROUND(K27*AC27,0)*(1+$AX$9),0))+(ROUND(R27*AC27,0))</f>
        <v>718</v>
      </c>
      <c r="BA27" s="29"/>
      <c r="BB27" s="185">
        <f>$E$27+$K$27+R27</f>
        <v>754</v>
      </c>
    </row>
    <row r="28" spans="1:54" s="147" customFormat="1" ht="17.100000000000001" customHeight="1" x14ac:dyDescent="0.15">
      <c r="A28" s="7">
        <v>16</v>
      </c>
      <c r="B28" s="8">
        <v>3635</v>
      </c>
      <c r="C28" s="9" t="s">
        <v>415</v>
      </c>
      <c r="D28" s="89"/>
      <c r="E28" s="135"/>
      <c r="F28" s="135"/>
      <c r="G28" s="135"/>
      <c r="H28" s="135"/>
      <c r="I28" s="136"/>
      <c r="J28" s="82"/>
      <c r="K28" s="83"/>
      <c r="L28" s="83"/>
      <c r="M28" s="83"/>
      <c r="N28" s="83"/>
      <c r="O28" s="95"/>
      <c r="P28" s="245" t="s">
        <v>957</v>
      </c>
      <c r="Q28" s="241"/>
      <c r="R28" s="241"/>
      <c r="S28" s="241"/>
      <c r="T28" s="241"/>
      <c r="U28" s="251"/>
      <c r="V28" s="16"/>
      <c r="W28" s="16"/>
      <c r="X28" s="16"/>
      <c r="Y28" s="16"/>
      <c r="Z28" s="28"/>
      <c r="AA28" s="28"/>
      <c r="AB28" s="16"/>
      <c r="AC28" s="44"/>
      <c r="AD28" s="45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26"/>
      <c r="AP28" s="39"/>
      <c r="AQ28" s="40"/>
      <c r="AR28" s="86"/>
      <c r="AS28" s="87"/>
      <c r="AT28" s="87"/>
      <c r="AU28" s="88"/>
      <c r="AV28" s="75"/>
      <c r="AW28" s="76"/>
      <c r="AX28" s="76"/>
      <c r="AY28" s="77"/>
      <c r="AZ28" s="177">
        <f>ROUND(E27*(1+AT9),0)+(ROUND(K27*(1+AX9),0))+(ROUND(R30,0))</f>
        <v>1105</v>
      </c>
      <c r="BA28" s="29"/>
      <c r="BB28" s="185"/>
    </row>
    <row r="29" spans="1:54" s="147" customFormat="1" ht="17.100000000000001" customHeight="1" x14ac:dyDescent="0.15">
      <c r="A29" s="7">
        <v>16</v>
      </c>
      <c r="B29" s="8">
        <v>3636</v>
      </c>
      <c r="C29" s="9" t="s">
        <v>416</v>
      </c>
      <c r="D29" s="137"/>
      <c r="E29" s="135"/>
      <c r="F29" s="135"/>
      <c r="G29" s="135"/>
      <c r="H29" s="135"/>
      <c r="I29" s="136"/>
      <c r="J29" s="82"/>
      <c r="K29" s="83"/>
      <c r="L29" s="83"/>
      <c r="M29" s="83"/>
      <c r="N29" s="83"/>
      <c r="O29" s="95"/>
      <c r="P29" s="242"/>
      <c r="Q29" s="243"/>
      <c r="R29" s="243"/>
      <c r="S29" s="243"/>
      <c r="T29" s="243"/>
      <c r="U29" s="252"/>
      <c r="V29" s="19"/>
      <c r="W29" s="20"/>
      <c r="X29" s="20"/>
      <c r="Y29" s="20"/>
      <c r="Z29" s="31"/>
      <c r="AA29" s="31"/>
      <c r="AB29" s="117"/>
      <c r="AC29" s="117"/>
      <c r="AD29" s="122"/>
      <c r="AE29" s="43" t="s">
        <v>1545</v>
      </c>
      <c r="AF29" s="20"/>
      <c r="AG29" s="20"/>
      <c r="AH29" s="20"/>
      <c r="AI29" s="20"/>
      <c r="AJ29" s="20"/>
      <c r="AK29" s="20"/>
      <c r="AL29" s="20"/>
      <c r="AM29" s="20"/>
      <c r="AN29" s="20"/>
      <c r="AO29" s="22" t="s">
        <v>1484</v>
      </c>
      <c r="AP29" s="222">
        <v>1</v>
      </c>
      <c r="AQ29" s="223"/>
      <c r="AR29" s="86"/>
      <c r="AS29" s="87"/>
      <c r="AT29" s="87"/>
      <c r="AU29" s="88"/>
      <c r="AV29" s="75"/>
      <c r="AW29" s="76"/>
      <c r="AX29" s="76"/>
      <c r="AY29" s="77"/>
      <c r="AZ29" s="177">
        <f>ROUND(ROUND(E27*AP29,0)*(1+AT9),0)+(ROUND(ROUND(K27*AP29,0)*(1+AX9),0))+(ROUND(R30*AP29,0))</f>
        <v>1105</v>
      </c>
      <c r="BA29" s="29"/>
      <c r="BB29" s="185"/>
    </row>
    <row r="30" spans="1:54" s="147" customFormat="1" ht="17.100000000000001" customHeight="1" x14ac:dyDescent="0.15">
      <c r="A30" s="7">
        <v>16</v>
      </c>
      <c r="B30" s="8">
        <v>3637</v>
      </c>
      <c r="C30" s="9" t="s">
        <v>310</v>
      </c>
      <c r="D30" s="55"/>
      <c r="E30" s="64"/>
      <c r="F30" s="64"/>
      <c r="G30" s="14"/>
      <c r="H30" s="134"/>
      <c r="I30" s="125"/>
      <c r="J30" s="24"/>
      <c r="K30" s="64"/>
      <c r="L30" s="64"/>
      <c r="M30" s="14"/>
      <c r="N30" s="134"/>
      <c r="O30" s="125"/>
      <c r="P30" s="132"/>
      <c r="Q30" s="127"/>
      <c r="R30" s="240">
        <v>168</v>
      </c>
      <c r="S30" s="240"/>
      <c r="T30" s="14" t="s">
        <v>62</v>
      </c>
      <c r="U30" s="127"/>
      <c r="V30" s="112" t="s">
        <v>205</v>
      </c>
      <c r="W30" s="91"/>
      <c r="X30" s="91"/>
      <c r="Y30" s="91"/>
      <c r="Z30" s="91"/>
      <c r="AA30" s="91"/>
      <c r="AB30" s="24" t="s">
        <v>1484</v>
      </c>
      <c r="AC30" s="219">
        <v>0.7</v>
      </c>
      <c r="AD30" s="220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26"/>
      <c r="AP30" s="39"/>
      <c r="AQ30" s="40"/>
      <c r="AR30" s="155"/>
      <c r="AS30" s="24"/>
      <c r="AT30" s="84"/>
      <c r="AU30" s="85"/>
      <c r="AV30" s="42"/>
      <c r="AW30" s="24"/>
      <c r="AX30" s="84"/>
      <c r="AY30" s="85"/>
      <c r="AZ30" s="177">
        <f>ROUND(ROUND(E27*AC30,0)*(1+$AT$9),0)+(ROUND(ROUND(K27*AC30,0)*(1+$AX$9),0))+(ROUND(R30*AC30,0))</f>
        <v>776</v>
      </c>
      <c r="BA30" s="29"/>
      <c r="BB30" s="185">
        <f t="shared" ref="BB30" si="2">$E$27+$K$27+R30</f>
        <v>837</v>
      </c>
    </row>
    <row r="31" spans="1:54" s="147" customFormat="1" ht="17.100000000000001" customHeight="1" x14ac:dyDescent="0.15">
      <c r="A31" s="7">
        <v>16</v>
      </c>
      <c r="B31" s="8">
        <v>3639</v>
      </c>
      <c r="C31" s="9" t="s">
        <v>417</v>
      </c>
      <c r="D31" s="215" t="s">
        <v>958</v>
      </c>
      <c r="E31" s="241"/>
      <c r="F31" s="241"/>
      <c r="G31" s="241"/>
      <c r="H31" s="241"/>
      <c r="I31" s="251"/>
      <c r="J31" s="224" t="s">
        <v>947</v>
      </c>
      <c r="K31" s="225"/>
      <c r="L31" s="225"/>
      <c r="M31" s="225"/>
      <c r="N31" s="225"/>
      <c r="O31" s="225"/>
      <c r="P31" s="245" t="s">
        <v>196</v>
      </c>
      <c r="Q31" s="241"/>
      <c r="R31" s="241"/>
      <c r="S31" s="241"/>
      <c r="T31" s="241"/>
      <c r="U31" s="251"/>
      <c r="V31" s="16"/>
      <c r="W31" s="16"/>
      <c r="X31" s="16"/>
      <c r="Y31" s="16"/>
      <c r="Z31" s="28"/>
      <c r="AA31" s="28"/>
      <c r="AB31" s="16"/>
      <c r="AC31" s="44"/>
      <c r="AD31" s="45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26"/>
      <c r="AP31" s="39"/>
      <c r="AQ31" s="40"/>
      <c r="AR31" s="86"/>
      <c r="AS31" s="87"/>
      <c r="AT31" s="87"/>
      <c r="AU31" s="88"/>
      <c r="AV31" s="75"/>
      <c r="AW31" s="76"/>
      <c r="AX31" s="76"/>
      <c r="AY31" s="77"/>
      <c r="AZ31" s="177">
        <f>ROUND(E33*(1+AT9),0)+(ROUND(K33*(1+AX9),0))+(ROUND(R33,0))</f>
        <v>1173</v>
      </c>
      <c r="BA31" s="29"/>
    </row>
    <row r="32" spans="1:54" s="147" customFormat="1" ht="17.100000000000001" customHeight="1" x14ac:dyDescent="0.15">
      <c r="A32" s="7">
        <v>16</v>
      </c>
      <c r="B32" s="8">
        <v>3640</v>
      </c>
      <c r="C32" s="9" t="s">
        <v>418</v>
      </c>
      <c r="D32" s="242"/>
      <c r="E32" s="243"/>
      <c r="F32" s="243"/>
      <c r="G32" s="243"/>
      <c r="H32" s="243"/>
      <c r="I32" s="252"/>
      <c r="J32" s="226"/>
      <c r="K32" s="227"/>
      <c r="L32" s="227"/>
      <c r="M32" s="227"/>
      <c r="N32" s="227"/>
      <c r="O32" s="227"/>
      <c r="P32" s="242"/>
      <c r="Q32" s="243"/>
      <c r="R32" s="243"/>
      <c r="S32" s="243"/>
      <c r="T32" s="243"/>
      <c r="U32" s="252"/>
      <c r="V32" s="19"/>
      <c r="W32" s="20"/>
      <c r="X32" s="20"/>
      <c r="Y32" s="20"/>
      <c r="Z32" s="31"/>
      <c r="AA32" s="31"/>
      <c r="AB32" s="117"/>
      <c r="AC32" s="117"/>
      <c r="AD32" s="122"/>
      <c r="AE32" s="43" t="s">
        <v>1545</v>
      </c>
      <c r="AF32" s="20"/>
      <c r="AG32" s="20"/>
      <c r="AH32" s="20"/>
      <c r="AI32" s="20"/>
      <c r="AJ32" s="20"/>
      <c r="AK32" s="20"/>
      <c r="AL32" s="20"/>
      <c r="AM32" s="20"/>
      <c r="AN32" s="20"/>
      <c r="AO32" s="22" t="s">
        <v>1484</v>
      </c>
      <c r="AP32" s="222">
        <v>1</v>
      </c>
      <c r="AQ32" s="223"/>
      <c r="AR32" s="86"/>
      <c r="AS32" s="87"/>
      <c r="AT32" s="87"/>
      <c r="AU32" s="88"/>
      <c r="AV32" s="75"/>
      <c r="AW32" s="76"/>
      <c r="AX32" s="76"/>
      <c r="AY32" s="77"/>
      <c r="AZ32" s="177">
        <f>ROUND(ROUND(E33*AP32,0)*(1+AT9),0)+(ROUND(ROUND(K33*AP32,0)*(1+AX9),0))+(ROUND(R33*AP32,0))</f>
        <v>1173</v>
      </c>
      <c r="BA32" s="29"/>
    </row>
    <row r="33" spans="1:54" s="147" customFormat="1" ht="17.100000000000001" customHeight="1" x14ac:dyDescent="0.15">
      <c r="A33" s="7">
        <v>16</v>
      </c>
      <c r="B33" s="8">
        <v>3641</v>
      </c>
      <c r="C33" s="9" t="s">
        <v>311</v>
      </c>
      <c r="D33" s="55"/>
      <c r="E33" s="240">
        <v>587</v>
      </c>
      <c r="F33" s="240"/>
      <c r="G33" s="14" t="s">
        <v>62</v>
      </c>
      <c r="H33" s="127"/>
      <c r="I33" s="125"/>
      <c r="J33" s="24"/>
      <c r="K33" s="240">
        <v>167</v>
      </c>
      <c r="L33" s="240"/>
      <c r="M33" s="14" t="s">
        <v>62</v>
      </c>
      <c r="N33" s="127"/>
      <c r="O33" s="127"/>
      <c r="P33" s="132"/>
      <c r="Q33" s="127"/>
      <c r="R33" s="240">
        <v>83</v>
      </c>
      <c r="S33" s="240"/>
      <c r="T33" s="14" t="s">
        <v>62</v>
      </c>
      <c r="U33" s="127"/>
      <c r="V33" s="112" t="s">
        <v>205</v>
      </c>
      <c r="W33" s="91"/>
      <c r="X33" s="91"/>
      <c r="Y33" s="91"/>
      <c r="Z33" s="91"/>
      <c r="AA33" s="91"/>
      <c r="AB33" s="24" t="s">
        <v>1484</v>
      </c>
      <c r="AC33" s="219">
        <v>0.7</v>
      </c>
      <c r="AD33" s="220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26"/>
      <c r="AP33" s="39"/>
      <c r="AQ33" s="40"/>
      <c r="AR33" s="155"/>
      <c r="AS33" s="24"/>
      <c r="AT33" s="84"/>
      <c r="AU33" s="85"/>
      <c r="AV33" s="42"/>
      <c r="AW33" s="24"/>
      <c r="AX33" s="84"/>
      <c r="AY33" s="85"/>
      <c r="AZ33" s="177">
        <f>ROUND(ROUND(E33*AC33,0)*(1+$AT$9),0)+(ROUND(ROUND(K33*AC33,0)*(1+$AX$9),0))+(ROUND(R33*AC33,0))</f>
        <v>821</v>
      </c>
      <c r="BA33" s="29"/>
      <c r="BB33" s="185">
        <f>E33+K33+R33</f>
        <v>837</v>
      </c>
    </row>
    <row r="34" spans="1:54" s="147" customFormat="1" ht="17.100000000000001" customHeight="1" x14ac:dyDescent="0.15">
      <c r="A34" s="7">
        <v>16</v>
      </c>
      <c r="B34" s="8">
        <v>3643</v>
      </c>
      <c r="C34" s="9" t="s">
        <v>419</v>
      </c>
      <c r="D34" s="215" t="s">
        <v>959</v>
      </c>
      <c r="E34" s="241"/>
      <c r="F34" s="241"/>
      <c r="G34" s="241"/>
      <c r="H34" s="241"/>
      <c r="I34" s="251"/>
      <c r="J34" s="224" t="s">
        <v>948</v>
      </c>
      <c r="K34" s="225"/>
      <c r="L34" s="225"/>
      <c r="M34" s="225"/>
      <c r="N34" s="225"/>
      <c r="O34" s="225"/>
      <c r="P34" s="245" t="s">
        <v>196</v>
      </c>
      <c r="Q34" s="241"/>
      <c r="R34" s="241"/>
      <c r="S34" s="241"/>
      <c r="T34" s="241"/>
      <c r="U34" s="251"/>
      <c r="V34" s="16"/>
      <c r="W34" s="16"/>
      <c r="X34" s="16"/>
      <c r="Y34" s="16"/>
      <c r="Z34" s="28"/>
      <c r="AA34" s="28"/>
      <c r="AB34" s="16"/>
      <c r="AC34" s="44"/>
      <c r="AD34" s="45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26"/>
      <c r="AP34" s="39"/>
      <c r="AQ34" s="40"/>
      <c r="AR34" s="86"/>
      <c r="AS34" s="87"/>
      <c r="AT34" s="87"/>
      <c r="AU34" s="88"/>
      <c r="AV34" s="75"/>
      <c r="AW34" s="76"/>
      <c r="AX34" s="76"/>
      <c r="AY34" s="77"/>
      <c r="AZ34" s="177">
        <f>ROUND(E36*(1+AT9),0)+(ROUND(K36*(1+AX9),0))+(ROUND(R36,0))</f>
        <v>752</v>
      </c>
      <c r="BA34" s="29"/>
    </row>
    <row r="35" spans="1:54" s="147" customFormat="1" ht="17.100000000000001" customHeight="1" x14ac:dyDescent="0.15">
      <c r="A35" s="7">
        <v>16</v>
      </c>
      <c r="B35" s="8">
        <v>3644</v>
      </c>
      <c r="C35" s="9" t="s">
        <v>420</v>
      </c>
      <c r="D35" s="242"/>
      <c r="E35" s="243"/>
      <c r="F35" s="243"/>
      <c r="G35" s="243"/>
      <c r="H35" s="243"/>
      <c r="I35" s="252"/>
      <c r="J35" s="226"/>
      <c r="K35" s="227"/>
      <c r="L35" s="227"/>
      <c r="M35" s="227"/>
      <c r="N35" s="227"/>
      <c r="O35" s="227"/>
      <c r="P35" s="242"/>
      <c r="Q35" s="243"/>
      <c r="R35" s="243"/>
      <c r="S35" s="243"/>
      <c r="T35" s="243"/>
      <c r="U35" s="252"/>
      <c r="V35" s="19"/>
      <c r="W35" s="20"/>
      <c r="X35" s="20"/>
      <c r="Y35" s="20"/>
      <c r="Z35" s="31"/>
      <c r="AA35" s="31"/>
      <c r="AB35" s="117"/>
      <c r="AC35" s="117"/>
      <c r="AD35" s="122"/>
      <c r="AE35" s="43" t="s">
        <v>1545</v>
      </c>
      <c r="AF35" s="20"/>
      <c r="AG35" s="20"/>
      <c r="AH35" s="20"/>
      <c r="AI35" s="20"/>
      <c r="AJ35" s="20"/>
      <c r="AK35" s="20"/>
      <c r="AL35" s="20"/>
      <c r="AM35" s="20"/>
      <c r="AN35" s="20"/>
      <c r="AO35" s="22" t="s">
        <v>1484</v>
      </c>
      <c r="AP35" s="222">
        <v>1</v>
      </c>
      <c r="AQ35" s="223"/>
      <c r="AR35" s="86"/>
      <c r="AS35" s="87"/>
      <c r="AT35" s="87"/>
      <c r="AU35" s="88"/>
      <c r="AV35" s="75"/>
      <c r="AW35" s="76"/>
      <c r="AX35" s="76"/>
      <c r="AY35" s="77"/>
      <c r="AZ35" s="177">
        <f>ROUND(ROUND(E36*AP35,0)*(1+AT9),0)+(ROUND(ROUND(K36*AP35,0)*(1+AX9),0))+(ROUND(R36*AP35,0))</f>
        <v>752</v>
      </c>
      <c r="BA35" s="29"/>
    </row>
    <row r="36" spans="1:54" s="147" customFormat="1" ht="17.100000000000001" customHeight="1" x14ac:dyDescent="0.15">
      <c r="A36" s="7">
        <v>16</v>
      </c>
      <c r="B36" s="8">
        <v>3645</v>
      </c>
      <c r="C36" s="9" t="s">
        <v>312</v>
      </c>
      <c r="D36" s="55"/>
      <c r="E36" s="240">
        <v>256</v>
      </c>
      <c r="F36" s="240"/>
      <c r="G36" s="14" t="s">
        <v>62</v>
      </c>
      <c r="H36" s="127"/>
      <c r="I36" s="125"/>
      <c r="J36" s="24"/>
      <c r="K36" s="240">
        <v>148</v>
      </c>
      <c r="L36" s="240"/>
      <c r="M36" s="14" t="s">
        <v>62</v>
      </c>
      <c r="N36" s="127"/>
      <c r="O36" s="127"/>
      <c r="P36" s="132"/>
      <c r="Q36" s="127"/>
      <c r="R36" s="240">
        <v>183</v>
      </c>
      <c r="S36" s="240"/>
      <c r="T36" s="14" t="s">
        <v>62</v>
      </c>
      <c r="U36" s="127"/>
      <c r="V36" s="112" t="s">
        <v>205</v>
      </c>
      <c r="W36" s="91"/>
      <c r="X36" s="91"/>
      <c r="Y36" s="91"/>
      <c r="Z36" s="91"/>
      <c r="AA36" s="91"/>
      <c r="AB36" s="24" t="s">
        <v>1484</v>
      </c>
      <c r="AC36" s="219">
        <v>0.7</v>
      </c>
      <c r="AD36" s="220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26"/>
      <c r="AP36" s="39"/>
      <c r="AQ36" s="40"/>
      <c r="AR36" s="155"/>
      <c r="AS36" s="24"/>
      <c r="AT36" s="84"/>
      <c r="AU36" s="85"/>
      <c r="AV36" s="42"/>
      <c r="AW36" s="24"/>
      <c r="AX36" s="84"/>
      <c r="AY36" s="85"/>
      <c r="AZ36" s="177">
        <f>ROUND(ROUND($E$36*AC36,0)*(1+$AT$9),0)+(ROUND(ROUND($K$36*AC36,0)*(1+$AX$9),0))+(ROUND(R36*AC36,0))</f>
        <v>527</v>
      </c>
      <c r="BA36" s="29"/>
      <c r="BB36" s="185">
        <f>$E$36+$K$36+R36</f>
        <v>587</v>
      </c>
    </row>
    <row r="37" spans="1:54" s="147" customFormat="1" ht="17.100000000000001" customHeight="1" x14ac:dyDescent="0.15">
      <c r="A37" s="7">
        <v>16</v>
      </c>
      <c r="B37" s="8">
        <v>3647</v>
      </c>
      <c r="C37" s="9" t="s">
        <v>421</v>
      </c>
      <c r="D37" s="89"/>
      <c r="E37" s="135"/>
      <c r="F37" s="135"/>
      <c r="G37" s="135"/>
      <c r="H37" s="135"/>
      <c r="I37" s="136"/>
      <c r="J37" s="82"/>
      <c r="K37" s="83"/>
      <c r="L37" s="83"/>
      <c r="M37" s="83"/>
      <c r="N37" s="83"/>
      <c r="O37" s="95"/>
      <c r="P37" s="245" t="s">
        <v>957</v>
      </c>
      <c r="Q37" s="241"/>
      <c r="R37" s="241"/>
      <c r="S37" s="241"/>
      <c r="T37" s="241"/>
      <c r="U37" s="251"/>
      <c r="V37" s="16"/>
      <c r="W37" s="16"/>
      <c r="X37" s="16"/>
      <c r="Y37" s="16"/>
      <c r="Z37" s="28"/>
      <c r="AA37" s="28"/>
      <c r="AB37" s="16"/>
      <c r="AC37" s="44"/>
      <c r="AD37" s="45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26"/>
      <c r="AP37" s="39"/>
      <c r="AQ37" s="40"/>
      <c r="AR37" s="86"/>
      <c r="AS37" s="87"/>
      <c r="AT37" s="87"/>
      <c r="AU37" s="88"/>
      <c r="AV37" s="75"/>
      <c r="AW37" s="76"/>
      <c r="AX37" s="76"/>
      <c r="AY37" s="77"/>
      <c r="AZ37" s="177">
        <f>ROUND(E36*(1+AT9),0)+(ROUND(K36*(1+AX9),0))+(ROUND(R39,0))</f>
        <v>834</v>
      </c>
      <c r="BA37" s="29"/>
      <c r="BB37" s="185"/>
    </row>
    <row r="38" spans="1:54" s="147" customFormat="1" ht="17.100000000000001" customHeight="1" x14ac:dyDescent="0.15">
      <c r="A38" s="7">
        <v>16</v>
      </c>
      <c r="B38" s="8">
        <v>3648</v>
      </c>
      <c r="C38" s="9" t="s">
        <v>422</v>
      </c>
      <c r="D38" s="137"/>
      <c r="E38" s="135"/>
      <c r="F38" s="135"/>
      <c r="G38" s="135"/>
      <c r="H38" s="135"/>
      <c r="I38" s="136"/>
      <c r="J38" s="82"/>
      <c r="K38" s="83"/>
      <c r="L38" s="83"/>
      <c r="M38" s="83"/>
      <c r="N38" s="83"/>
      <c r="O38" s="95"/>
      <c r="P38" s="242"/>
      <c r="Q38" s="243"/>
      <c r="R38" s="243"/>
      <c r="S38" s="243"/>
      <c r="T38" s="243"/>
      <c r="U38" s="252"/>
      <c r="V38" s="19"/>
      <c r="W38" s="20"/>
      <c r="X38" s="20"/>
      <c r="Y38" s="20"/>
      <c r="Z38" s="31"/>
      <c r="AA38" s="31"/>
      <c r="AB38" s="117"/>
      <c r="AC38" s="117"/>
      <c r="AD38" s="122"/>
      <c r="AE38" s="43" t="s">
        <v>1545</v>
      </c>
      <c r="AF38" s="20"/>
      <c r="AG38" s="20"/>
      <c r="AH38" s="20"/>
      <c r="AI38" s="20"/>
      <c r="AJ38" s="20"/>
      <c r="AK38" s="20"/>
      <c r="AL38" s="20"/>
      <c r="AM38" s="20"/>
      <c r="AN38" s="20"/>
      <c r="AO38" s="22" t="s">
        <v>1484</v>
      </c>
      <c r="AP38" s="222">
        <v>1</v>
      </c>
      <c r="AQ38" s="223"/>
      <c r="AR38" s="86"/>
      <c r="AS38" s="87"/>
      <c r="AT38" s="87"/>
      <c r="AU38" s="88"/>
      <c r="AV38" s="75"/>
      <c r="AW38" s="76"/>
      <c r="AX38" s="76"/>
      <c r="AY38" s="77"/>
      <c r="AZ38" s="177">
        <f>ROUND(ROUND(E36*AP38,0)*(1+AT9),0)+(ROUND(ROUND(K36*AP38,0)*(1+AX9),0))+(ROUND(R39*AP38,0))</f>
        <v>834</v>
      </c>
      <c r="BA38" s="29"/>
      <c r="BB38" s="185"/>
    </row>
    <row r="39" spans="1:54" s="147" customFormat="1" ht="17.100000000000001" customHeight="1" x14ac:dyDescent="0.15">
      <c r="A39" s="7">
        <v>16</v>
      </c>
      <c r="B39" s="8">
        <v>3649</v>
      </c>
      <c r="C39" s="9" t="s">
        <v>313</v>
      </c>
      <c r="D39" s="55"/>
      <c r="E39" s="64"/>
      <c r="F39" s="64"/>
      <c r="G39" s="14"/>
      <c r="H39" s="134"/>
      <c r="I39" s="125"/>
      <c r="J39" s="24"/>
      <c r="K39" s="64"/>
      <c r="L39" s="64"/>
      <c r="M39" s="14"/>
      <c r="N39" s="134"/>
      <c r="O39" s="125"/>
      <c r="P39" s="132"/>
      <c r="Q39" s="127"/>
      <c r="R39" s="240">
        <v>265</v>
      </c>
      <c r="S39" s="240"/>
      <c r="T39" s="14" t="s">
        <v>62</v>
      </c>
      <c r="U39" s="127"/>
      <c r="V39" s="112" t="s">
        <v>205</v>
      </c>
      <c r="W39" s="91"/>
      <c r="X39" s="91"/>
      <c r="Y39" s="91"/>
      <c r="Z39" s="91"/>
      <c r="AA39" s="91"/>
      <c r="AB39" s="24" t="s">
        <v>1484</v>
      </c>
      <c r="AC39" s="219">
        <v>0.7</v>
      </c>
      <c r="AD39" s="220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26"/>
      <c r="AP39" s="39"/>
      <c r="AQ39" s="40"/>
      <c r="AR39" s="155"/>
      <c r="AS39" s="24"/>
      <c r="AT39" s="84"/>
      <c r="AU39" s="85"/>
      <c r="AV39" s="42"/>
      <c r="AW39" s="24"/>
      <c r="AX39" s="84"/>
      <c r="AY39" s="85"/>
      <c r="AZ39" s="177">
        <f>ROUND(ROUND($E$36*AC39,0)*(1+$AT$9),0)+(ROUND(ROUND($K$36*AC39,0)*(1+$AX$9),0))+(ROUND(R39*AC39,0))</f>
        <v>585</v>
      </c>
      <c r="BA39" s="29"/>
      <c r="BB39" s="185">
        <f t="shared" ref="BB39:BB45" si="3">$E$36+$K$36+R39</f>
        <v>669</v>
      </c>
    </row>
    <row r="40" spans="1:54" s="147" customFormat="1" ht="17.100000000000001" customHeight="1" x14ac:dyDescent="0.15">
      <c r="A40" s="7">
        <v>16</v>
      </c>
      <c r="B40" s="8">
        <v>3651</v>
      </c>
      <c r="C40" s="9" t="s">
        <v>423</v>
      </c>
      <c r="D40" s="89"/>
      <c r="E40" s="135"/>
      <c r="F40" s="135"/>
      <c r="G40" s="135"/>
      <c r="H40" s="135"/>
      <c r="I40" s="136"/>
      <c r="J40" s="82"/>
      <c r="K40" s="83"/>
      <c r="L40" s="83"/>
      <c r="M40" s="83"/>
      <c r="N40" s="83"/>
      <c r="O40" s="95"/>
      <c r="P40" s="245" t="s">
        <v>960</v>
      </c>
      <c r="Q40" s="241"/>
      <c r="R40" s="241"/>
      <c r="S40" s="241"/>
      <c r="T40" s="241"/>
      <c r="U40" s="251"/>
      <c r="V40" s="16"/>
      <c r="W40" s="16"/>
      <c r="X40" s="16"/>
      <c r="Y40" s="16"/>
      <c r="Z40" s="28"/>
      <c r="AA40" s="28"/>
      <c r="AB40" s="16"/>
      <c r="AC40" s="44"/>
      <c r="AD40" s="45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26"/>
      <c r="AP40" s="39"/>
      <c r="AQ40" s="40"/>
      <c r="AR40" s="86"/>
      <c r="AS40" s="87"/>
      <c r="AT40" s="87"/>
      <c r="AU40" s="88"/>
      <c r="AV40" s="75"/>
      <c r="AW40" s="76"/>
      <c r="AX40" s="76"/>
      <c r="AY40" s="77"/>
      <c r="AZ40" s="177">
        <f>ROUND(E36*(1+AT9),0)+(ROUND(K36*(1+AX9),0))+(ROUND(R42,0))</f>
        <v>919</v>
      </c>
      <c r="BA40" s="29"/>
      <c r="BB40" s="185"/>
    </row>
    <row r="41" spans="1:54" s="147" customFormat="1" ht="17.100000000000001" customHeight="1" x14ac:dyDescent="0.15">
      <c r="A41" s="7">
        <v>16</v>
      </c>
      <c r="B41" s="8">
        <v>3652</v>
      </c>
      <c r="C41" s="9" t="s">
        <v>424</v>
      </c>
      <c r="D41" s="137"/>
      <c r="E41" s="135"/>
      <c r="F41" s="135"/>
      <c r="G41" s="135"/>
      <c r="H41" s="135"/>
      <c r="I41" s="136"/>
      <c r="J41" s="82"/>
      <c r="K41" s="83"/>
      <c r="L41" s="83"/>
      <c r="M41" s="83"/>
      <c r="N41" s="83"/>
      <c r="O41" s="95"/>
      <c r="P41" s="242"/>
      <c r="Q41" s="243"/>
      <c r="R41" s="243"/>
      <c r="S41" s="243"/>
      <c r="T41" s="243"/>
      <c r="U41" s="252"/>
      <c r="V41" s="19"/>
      <c r="W41" s="20"/>
      <c r="X41" s="20"/>
      <c r="Y41" s="20"/>
      <c r="Z41" s="31"/>
      <c r="AA41" s="31"/>
      <c r="AB41" s="117"/>
      <c r="AC41" s="117"/>
      <c r="AD41" s="122"/>
      <c r="AE41" s="43" t="s">
        <v>1545</v>
      </c>
      <c r="AF41" s="20"/>
      <c r="AG41" s="20"/>
      <c r="AH41" s="20"/>
      <c r="AI41" s="20"/>
      <c r="AJ41" s="20"/>
      <c r="AK41" s="20"/>
      <c r="AL41" s="20"/>
      <c r="AM41" s="20"/>
      <c r="AN41" s="20"/>
      <c r="AO41" s="22" t="s">
        <v>1484</v>
      </c>
      <c r="AP41" s="222">
        <v>1</v>
      </c>
      <c r="AQ41" s="223"/>
      <c r="AR41" s="86"/>
      <c r="AS41" s="87"/>
      <c r="AT41" s="87"/>
      <c r="AU41" s="88"/>
      <c r="AV41" s="75"/>
      <c r="AW41" s="76"/>
      <c r="AX41" s="76"/>
      <c r="AY41" s="77"/>
      <c r="AZ41" s="177">
        <f>ROUND(ROUND(E36*AP41,0)*(1+AT9),0)+(ROUND(ROUND(K36*AP41,0)*(1+AX9),0))+(ROUND(R42*AP41,0))</f>
        <v>919</v>
      </c>
      <c r="BA41" s="29"/>
      <c r="BB41" s="185"/>
    </row>
    <row r="42" spans="1:54" s="147" customFormat="1" ht="17.100000000000001" customHeight="1" x14ac:dyDescent="0.15">
      <c r="A42" s="7">
        <v>16</v>
      </c>
      <c r="B42" s="8">
        <v>3653</v>
      </c>
      <c r="C42" s="9" t="s">
        <v>314</v>
      </c>
      <c r="D42" s="55"/>
      <c r="E42" s="64"/>
      <c r="F42" s="64"/>
      <c r="G42" s="14"/>
      <c r="H42" s="134"/>
      <c r="I42" s="125"/>
      <c r="J42" s="24"/>
      <c r="K42" s="64"/>
      <c r="L42" s="64"/>
      <c r="M42" s="14"/>
      <c r="N42" s="134"/>
      <c r="O42" s="125"/>
      <c r="P42" s="132"/>
      <c r="Q42" s="127"/>
      <c r="R42" s="240">
        <v>350</v>
      </c>
      <c r="S42" s="240"/>
      <c r="T42" s="14" t="s">
        <v>62</v>
      </c>
      <c r="U42" s="127"/>
      <c r="V42" s="112" t="s">
        <v>205</v>
      </c>
      <c r="W42" s="91"/>
      <c r="X42" s="91"/>
      <c r="Y42" s="91"/>
      <c r="Z42" s="91"/>
      <c r="AA42" s="91"/>
      <c r="AB42" s="24" t="s">
        <v>1484</v>
      </c>
      <c r="AC42" s="219">
        <v>0.7</v>
      </c>
      <c r="AD42" s="220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26"/>
      <c r="AP42" s="39"/>
      <c r="AQ42" s="40"/>
      <c r="AR42" s="155"/>
      <c r="AS42" s="24"/>
      <c r="AT42" s="84"/>
      <c r="AU42" s="85"/>
      <c r="AV42" s="42"/>
      <c r="AW42" s="24"/>
      <c r="AX42" s="84"/>
      <c r="AY42" s="85"/>
      <c r="AZ42" s="177">
        <f>ROUND(ROUND($E$36*AC42,0)*(1+$AT$9),0)+(ROUND(ROUND($K$36*AC42,0)*(1+$AX$9),0))+(ROUND(R42*AC42,0))</f>
        <v>644</v>
      </c>
      <c r="BA42" s="29"/>
      <c r="BB42" s="185">
        <f t="shared" si="3"/>
        <v>754</v>
      </c>
    </row>
    <row r="43" spans="1:54" s="147" customFormat="1" ht="17.100000000000001" customHeight="1" x14ac:dyDescent="0.15">
      <c r="A43" s="7">
        <v>16</v>
      </c>
      <c r="B43" s="8">
        <v>3655</v>
      </c>
      <c r="C43" s="9" t="s">
        <v>425</v>
      </c>
      <c r="D43" s="89"/>
      <c r="E43" s="135"/>
      <c r="F43" s="135"/>
      <c r="G43" s="135"/>
      <c r="H43" s="135"/>
      <c r="I43" s="136"/>
      <c r="J43" s="82"/>
      <c r="K43" s="83"/>
      <c r="L43" s="83"/>
      <c r="M43" s="83"/>
      <c r="N43" s="83"/>
      <c r="O43" s="95"/>
      <c r="P43" s="245" t="s">
        <v>961</v>
      </c>
      <c r="Q43" s="241"/>
      <c r="R43" s="241"/>
      <c r="S43" s="241"/>
      <c r="T43" s="241"/>
      <c r="U43" s="251"/>
      <c r="V43" s="16"/>
      <c r="W43" s="16"/>
      <c r="X43" s="16"/>
      <c r="Y43" s="16"/>
      <c r="Z43" s="28"/>
      <c r="AA43" s="28"/>
      <c r="AB43" s="16"/>
      <c r="AC43" s="44"/>
      <c r="AD43" s="45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26"/>
      <c r="AP43" s="39"/>
      <c r="AQ43" s="40"/>
      <c r="AR43" s="86"/>
      <c r="AS43" s="87"/>
      <c r="AT43" s="87"/>
      <c r="AU43" s="88"/>
      <c r="AV43" s="75"/>
      <c r="AW43" s="76"/>
      <c r="AX43" s="76"/>
      <c r="AY43" s="77"/>
      <c r="AZ43" s="177">
        <f>ROUND(E36*(1+AT9),0)+(ROUND(K36*(1+AX9),0))+(ROUND(R45,0))</f>
        <v>1002</v>
      </c>
      <c r="BA43" s="29"/>
      <c r="BB43" s="185"/>
    </row>
    <row r="44" spans="1:54" s="147" customFormat="1" ht="17.100000000000001" customHeight="1" x14ac:dyDescent="0.15">
      <c r="A44" s="7">
        <v>16</v>
      </c>
      <c r="B44" s="8">
        <v>3656</v>
      </c>
      <c r="C44" s="9" t="s">
        <v>426</v>
      </c>
      <c r="D44" s="137"/>
      <c r="E44" s="135"/>
      <c r="F44" s="135"/>
      <c r="G44" s="135"/>
      <c r="H44" s="135"/>
      <c r="I44" s="136"/>
      <c r="J44" s="82"/>
      <c r="K44" s="83"/>
      <c r="L44" s="83"/>
      <c r="M44" s="83"/>
      <c r="N44" s="83"/>
      <c r="O44" s="95"/>
      <c r="P44" s="242"/>
      <c r="Q44" s="243"/>
      <c r="R44" s="243"/>
      <c r="S44" s="243"/>
      <c r="T44" s="243"/>
      <c r="U44" s="252"/>
      <c r="V44" s="19"/>
      <c r="W44" s="20"/>
      <c r="X44" s="20"/>
      <c r="Y44" s="20"/>
      <c r="Z44" s="31"/>
      <c r="AA44" s="31"/>
      <c r="AB44" s="117"/>
      <c r="AC44" s="117"/>
      <c r="AD44" s="122"/>
      <c r="AE44" s="43" t="s">
        <v>1545</v>
      </c>
      <c r="AF44" s="20"/>
      <c r="AG44" s="20"/>
      <c r="AH44" s="20"/>
      <c r="AI44" s="20"/>
      <c r="AJ44" s="20"/>
      <c r="AK44" s="20"/>
      <c r="AL44" s="20"/>
      <c r="AM44" s="20"/>
      <c r="AN44" s="20"/>
      <c r="AO44" s="22" t="s">
        <v>1484</v>
      </c>
      <c r="AP44" s="222">
        <v>1</v>
      </c>
      <c r="AQ44" s="223"/>
      <c r="AR44" s="86"/>
      <c r="AS44" s="87"/>
      <c r="AT44" s="87"/>
      <c r="AU44" s="88"/>
      <c r="AV44" s="75"/>
      <c r="AW44" s="76"/>
      <c r="AX44" s="76"/>
      <c r="AY44" s="77"/>
      <c r="AZ44" s="177">
        <f>ROUND(ROUND(E36*AP44,0)*(1+AT9),0)+(ROUND(ROUND(K36*AP44,0)*(1+AX9),0))+(ROUND(R45*AP44,0))</f>
        <v>1002</v>
      </c>
      <c r="BA44" s="29"/>
      <c r="BB44" s="185"/>
    </row>
    <row r="45" spans="1:54" s="147" customFormat="1" ht="17.100000000000001" customHeight="1" x14ac:dyDescent="0.15">
      <c r="A45" s="7">
        <v>16</v>
      </c>
      <c r="B45" s="8">
        <v>3657</v>
      </c>
      <c r="C45" s="9" t="s">
        <v>315</v>
      </c>
      <c r="D45" s="55"/>
      <c r="E45" s="64"/>
      <c r="F45" s="64"/>
      <c r="G45" s="14"/>
      <c r="H45" s="134"/>
      <c r="I45" s="125"/>
      <c r="J45" s="24"/>
      <c r="K45" s="64"/>
      <c r="L45" s="64"/>
      <c r="M45" s="14"/>
      <c r="N45" s="134"/>
      <c r="O45" s="125"/>
      <c r="P45" s="132"/>
      <c r="Q45" s="127"/>
      <c r="R45" s="240">
        <v>433</v>
      </c>
      <c r="S45" s="240"/>
      <c r="T45" s="14" t="s">
        <v>62</v>
      </c>
      <c r="U45" s="127"/>
      <c r="V45" s="112" t="s">
        <v>205</v>
      </c>
      <c r="W45" s="91"/>
      <c r="X45" s="91"/>
      <c r="Y45" s="91"/>
      <c r="Z45" s="91"/>
      <c r="AA45" s="91"/>
      <c r="AB45" s="24" t="s">
        <v>1484</v>
      </c>
      <c r="AC45" s="219">
        <v>0.7</v>
      </c>
      <c r="AD45" s="220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26"/>
      <c r="AP45" s="39"/>
      <c r="AQ45" s="40"/>
      <c r="AR45" s="155"/>
      <c r="AS45" s="24"/>
      <c r="AT45" s="84"/>
      <c r="AU45" s="85"/>
      <c r="AV45" s="42"/>
      <c r="AW45" s="24"/>
      <c r="AX45" s="84"/>
      <c r="AY45" s="85"/>
      <c r="AZ45" s="177">
        <f>ROUND(ROUND($E$36*AC45,0)*(1+$AT$9),0)+(ROUND(ROUND($K$36*AC45,0)*(1+$AX$9),0))+(ROUND(R45*AC45,0))</f>
        <v>702</v>
      </c>
      <c r="BA45" s="29"/>
      <c r="BB45" s="185">
        <f t="shared" si="3"/>
        <v>837</v>
      </c>
    </row>
    <row r="46" spans="1:54" s="147" customFormat="1" ht="17.100000000000001" customHeight="1" x14ac:dyDescent="0.15">
      <c r="A46" s="7">
        <v>16</v>
      </c>
      <c r="B46" s="8">
        <v>3659</v>
      </c>
      <c r="C46" s="9" t="s">
        <v>427</v>
      </c>
      <c r="D46" s="215" t="s">
        <v>962</v>
      </c>
      <c r="E46" s="241"/>
      <c r="F46" s="241"/>
      <c r="G46" s="241"/>
      <c r="H46" s="241"/>
      <c r="I46" s="251"/>
      <c r="J46" s="224" t="s">
        <v>948</v>
      </c>
      <c r="K46" s="225"/>
      <c r="L46" s="225"/>
      <c r="M46" s="225"/>
      <c r="N46" s="225"/>
      <c r="O46" s="225"/>
      <c r="P46" s="245" t="s">
        <v>196</v>
      </c>
      <c r="Q46" s="241"/>
      <c r="R46" s="241"/>
      <c r="S46" s="241"/>
      <c r="T46" s="241"/>
      <c r="U46" s="251"/>
      <c r="V46" s="16"/>
      <c r="W46" s="16"/>
      <c r="X46" s="16"/>
      <c r="Y46" s="16"/>
      <c r="Z46" s="28"/>
      <c r="AA46" s="28"/>
      <c r="AB46" s="16"/>
      <c r="AC46" s="44"/>
      <c r="AD46" s="45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26"/>
      <c r="AP46" s="39"/>
      <c r="AQ46" s="40"/>
      <c r="AR46" s="86"/>
      <c r="AS46" s="87"/>
      <c r="AT46" s="87"/>
      <c r="AU46" s="88"/>
      <c r="AV46" s="75"/>
      <c r="AW46" s="76"/>
      <c r="AX46" s="76"/>
      <c r="AY46" s="77"/>
      <c r="AZ46" s="177">
        <f>ROUND(E48*(1+AT9),0)+(ROUND(K48*(1+AX9),0))+(ROUND(R48,0))</f>
        <v>917</v>
      </c>
      <c r="BA46" s="29"/>
    </row>
    <row r="47" spans="1:54" s="147" customFormat="1" ht="17.100000000000001" customHeight="1" x14ac:dyDescent="0.15">
      <c r="A47" s="7">
        <v>16</v>
      </c>
      <c r="B47" s="8">
        <v>3660</v>
      </c>
      <c r="C47" s="9" t="s">
        <v>428</v>
      </c>
      <c r="D47" s="242"/>
      <c r="E47" s="243"/>
      <c r="F47" s="243"/>
      <c r="G47" s="243"/>
      <c r="H47" s="243"/>
      <c r="I47" s="252"/>
      <c r="J47" s="226"/>
      <c r="K47" s="227"/>
      <c r="L47" s="227"/>
      <c r="M47" s="227"/>
      <c r="N47" s="227"/>
      <c r="O47" s="227"/>
      <c r="P47" s="242"/>
      <c r="Q47" s="243"/>
      <c r="R47" s="243"/>
      <c r="S47" s="243"/>
      <c r="T47" s="243"/>
      <c r="U47" s="252"/>
      <c r="V47" s="19"/>
      <c r="W47" s="20"/>
      <c r="X47" s="20"/>
      <c r="Y47" s="20"/>
      <c r="Z47" s="31"/>
      <c r="AA47" s="31"/>
      <c r="AB47" s="117"/>
      <c r="AC47" s="117"/>
      <c r="AD47" s="122"/>
      <c r="AE47" s="43" t="s">
        <v>1545</v>
      </c>
      <c r="AF47" s="20"/>
      <c r="AG47" s="20"/>
      <c r="AH47" s="20"/>
      <c r="AI47" s="20"/>
      <c r="AJ47" s="20"/>
      <c r="AK47" s="20"/>
      <c r="AL47" s="20"/>
      <c r="AM47" s="20"/>
      <c r="AN47" s="20"/>
      <c r="AO47" s="22" t="s">
        <v>1484</v>
      </c>
      <c r="AP47" s="222">
        <v>1</v>
      </c>
      <c r="AQ47" s="223"/>
      <c r="AR47" s="86"/>
      <c r="AS47" s="87"/>
      <c r="AT47" s="87"/>
      <c r="AU47" s="88"/>
      <c r="AV47" s="75"/>
      <c r="AW47" s="76"/>
      <c r="AX47" s="76"/>
      <c r="AY47" s="77"/>
      <c r="AZ47" s="177">
        <f>ROUND(ROUND(E48*AP47,0)*(1+AT9),0)+(ROUND(ROUND(K48*AP47,0)*(1+AX9),0))+(ROUND(R48*AP47,0))</f>
        <v>917</v>
      </c>
      <c r="BA47" s="29"/>
    </row>
    <row r="48" spans="1:54" s="147" customFormat="1" ht="17.100000000000001" customHeight="1" x14ac:dyDescent="0.15">
      <c r="A48" s="7">
        <v>16</v>
      </c>
      <c r="B48" s="8">
        <v>3661</v>
      </c>
      <c r="C48" s="9" t="s">
        <v>316</v>
      </c>
      <c r="D48" s="55"/>
      <c r="E48" s="240">
        <v>404</v>
      </c>
      <c r="F48" s="240"/>
      <c r="G48" s="14" t="s">
        <v>62</v>
      </c>
      <c r="H48" s="127"/>
      <c r="I48" s="125"/>
      <c r="J48" s="24"/>
      <c r="K48" s="240">
        <v>183</v>
      </c>
      <c r="L48" s="240"/>
      <c r="M48" s="14" t="s">
        <v>62</v>
      </c>
      <c r="N48" s="127"/>
      <c r="O48" s="127"/>
      <c r="P48" s="132"/>
      <c r="Q48" s="127"/>
      <c r="R48" s="240">
        <v>82</v>
      </c>
      <c r="S48" s="240"/>
      <c r="T48" s="14" t="s">
        <v>62</v>
      </c>
      <c r="U48" s="127"/>
      <c r="V48" s="112" t="s">
        <v>205</v>
      </c>
      <c r="W48" s="91"/>
      <c r="X48" s="91"/>
      <c r="Y48" s="91"/>
      <c r="Z48" s="91"/>
      <c r="AA48" s="91"/>
      <c r="AB48" s="24" t="s">
        <v>1484</v>
      </c>
      <c r="AC48" s="219">
        <v>0.7</v>
      </c>
      <c r="AD48" s="220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26"/>
      <c r="AP48" s="39"/>
      <c r="AQ48" s="40"/>
      <c r="AR48" s="155"/>
      <c r="AS48" s="24"/>
      <c r="AT48" s="84"/>
      <c r="AU48" s="85"/>
      <c r="AV48" s="42"/>
      <c r="AW48" s="24"/>
      <c r="AX48" s="84"/>
      <c r="AY48" s="85"/>
      <c r="AZ48" s="177">
        <f>ROUND(ROUND($E$48*AC48,0)*(1+$AT$9),0)+(ROUND(ROUND($K$48*AC48,0)*(1+$AX$9),0))+(ROUND(R48*AC48,0))</f>
        <v>642</v>
      </c>
      <c r="BA48" s="29"/>
      <c r="BB48" s="185">
        <f>$E$48+$K$48+R48</f>
        <v>669</v>
      </c>
    </row>
    <row r="49" spans="1:54" s="147" customFormat="1" ht="17.100000000000001" customHeight="1" x14ac:dyDescent="0.15">
      <c r="A49" s="7">
        <v>16</v>
      </c>
      <c r="B49" s="8">
        <v>3663</v>
      </c>
      <c r="C49" s="9" t="s">
        <v>429</v>
      </c>
      <c r="D49" s="89"/>
      <c r="E49" s="135"/>
      <c r="F49" s="135"/>
      <c r="G49" s="135"/>
      <c r="H49" s="135"/>
      <c r="I49" s="136"/>
      <c r="J49" s="82"/>
      <c r="K49" s="83"/>
      <c r="L49" s="83"/>
      <c r="M49" s="83"/>
      <c r="N49" s="83"/>
      <c r="O49" s="95"/>
      <c r="P49" s="245" t="s">
        <v>957</v>
      </c>
      <c r="Q49" s="241"/>
      <c r="R49" s="241"/>
      <c r="S49" s="241"/>
      <c r="T49" s="241"/>
      <c r="U49" s="251"/>
      <c r="V49" s="16"/>
      <c r="W49" s="16"/>
      <c r="X49" s="16"/>
      <c r="Y49" s="16"/>
      <c r="Z49" s="28"/>
      <c r="AA49" s="28"/>
      <c r="AB49" s="16"/>
      <c r="AC49" s="44"/>
      <c r="AD49" s="45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26"/>
      <c r="AP49" s="39"/>
      <c r="AQ49" s="40"/>
      <c r="AR49" s="86"/>
      <c r="AS49" s="87"/>
      <c r="AT49" s="87"/>
      <c r="AU49" s="88"/>
      <c r="AV49" s="75"/>
      <c r="AW49" s="76"/>
      <c r="AX49" s="76"/>
      <c r="AY49" s="77"/>
      <c r="AZ49" s="177">
        <f>ROUND(E48*(1+AT9),0)+(ROUND(K48*(1+AX9),0))+(ROUND(R51,0))</f>
        <v>1002</v>
      </c>
      <c r="BA49" s="29"/>
      <c r="BB49" s="185"/>
    </row>
    <row r="50" spans="1:54" s="147" customFormat="1" ht="17.100000000000001" customHeight="1" x14ac:dyDescent="0.15">
      <c r="A50" s="7">
        <v>16</v>
      </c>
      <c r="B50" s="8">
        <v>3664</v>
      </c>
      <c r="C50" s="9" t="s">
        <v>430</v>
      </c>
      <c r="D50" s="137"/>
      <c r="E50" s="135"/>
      <c r="F50" s="135"/>
      <c r="G50" s="135"/>
      <c r="H50" s="135"/>
      <c r="I50" s="136"/>
      <c r="J50" s="82"/>
      <c r="K50" s="83"/>
      <c r="L50" s="83"/>
      <c r="M50" s="83"/>
      <c r="N50" s="83"/>
      <c r="O50" s="95"/>
      <c r="P50" s="242"/>
      <c r="Q50" s="243"/>
      <c r="R50" s="243"/>
      <c r="S50" s="243"/>
      <c r="T50" s="243"/>
      <c r="U50" s="252"/>
      <c r="V50" s="19"/>
      <c r="W50" s="20"/>
      <c r="X50" s="20"/>
      <c r="Y50" s="20"/>
      <c r="Z50" s="31"/>
      <c r="AA50" s="31"/>
      <c r="AB50" s="117"/>
      <c r="AC50" s="117"/>
      <c r="AD50" s="122"/>
      <c r="AE50" s="43" t="s">
        <v>1545</v>
      </c>
      <c r="AF50" s="20"/>
      <c r="AG50" s="20"/>
      <c r="AH50" s="20"/>
      <c r="AI50" s="20"/>
      <c r="AJ50" s="20"/>
      <c r="AK50" s="20"/>
      <c r="AL50" s="20"/>
      <c r="AM50" s="20"/>
      <c r="AN50" s="20"/>
      <c r="AO50" s="22" t="s">
        <v>1484</v>
      </c>
      <c r="AP50" s="222">
        <v>1</v>
      </c>
      <c r="AQ50" s="223"/>
      <c r="AR50" s="86"/>
      <c r="AS50" s="87"/>
      <c r="AT50" s="87"/>
      <c r="AU50" s="88"/>
      <c r="AV50" s="75"/>
      <c r="AW50" s="76"/>
      <c r="AX50" s="76"/>
      <c r="AY50" s="77"/>
      <c r="AZ50" s="177">
        <f>ROUND(ROUND(E48*AP50,0)*(1+AT9),0)+(ROUND(ROUND(K48*AP50,0)*(1+AX9),0))+(ROUND(R51*AP50,0))</f>
        <v>1002</v>
      </c>
      <c r="BA50" s="29"/>
      <c r="BB50" s="185"/>
    </row>
    <row r="51" spans="1:54" s="147" customFormat="1" ht="17.100000000000001" customHeight="1" x14ac:dyDescent="0.15">
      <c r="A51" s="7">
        <v>16</v>
      </c>
      <c r="B51" s="8">
        <v>3665</v>
      </c>
      <c r="C51" s="9" t="s">
        <v>317</v>
      </c>
      <c r="D51" s="55"/>
      <c r="E51" s="64"/>
      <c r="F51" s="64"/>
      <c r="G51" s="14"/>
      <c r="H51" s="134"/>
      <c r="I51" s="125"/>
      <c r="J51" s="24"/>
      <c r="K51" s="64"/>
      <c r="L51" s="64"/>
      <c r="M51" s="14"/>
      <c r="N51" s="134"/>
      <c r="O51" s="125"/>
      <c r="P51" s="132"/>
      <c r="Q51" s="127"/>
      <c r="R51" s="240">
        <v>167</v>
      </c>
      <c r="S51" s="240"/>
      <c r="T51" s="14" t="s">
        <v>62</v>
      </c>
      <c r="U51" s="127"/>
      <c r="V51" s="112" t="s">
        <v>205</v>
      </c>
      <c r="W51" s="91"/>
      <c r="X51" s="91"/>
      <c r="Y51" s="91"/>
      <c r="Z51" s="91"/>
      <c r="AA51" s="91"/>
      <c r="AB51" s="24" t="s">
        <v>1484</v>
      </c>
      <c r="AC51" s="219">
        <v>0.7</v>
      </c>
      <c r="AD51" s="220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26"/>
      <c r="AP51" s="39"/>
      <c r="AQ51" s="40"/>
      <c r="AR51" s="155"/>
      <c r="AS51" s="24"/>
      <c r="AT51" s="84"/>
      <c r="AU51" s="85"/>
      <c r="AV51" s="42"/>
      <c r="AW51" s="24"/>
      <c r="AX51" s="84"/>
      <c r="AY51" s="85"/>
      <c r="AZ51" s="177">
        <f>ROUND(ROUND($E$48*AC51,0)*(1+$AT$9),0)+(ROUND(ROUND($K$48*AC51,0)*(1+$AX$9),0))+(ROUND(R51*AC51,0))</f>
        <v>702</v>
      </c>
      <c r="BA51" s="29"/>
      <c r="BB51" s="185">
        <f t="shared" ref="BB51:BB54" si="4">$E$48+$K$48+R51</f>
        <v>754</v>
      </c>
    </row>
    <row r="52" spans="1:54" s="147" customFormat="1" ht="17.100000000000001" customHeight="1" x14ac:dyDescent="0.15">
      <c r="A52" s="7">
        <v>16</v>
      </c>
      <c r="B52" s="8">
        <v>3667</v>
      </c>
      <c r="C52" s="9" t="s">
        <v>431</v>
      </c>
      <c r="D52" s="89"/>
      <c r="E52" s="135"/>
      <c r="F52" s="135"/>
      <c r="G52" s="135"/>
      <c r="H52" s="135"/>
      <c r="I52" s="136"/>
      <c r="J52" s="82"/>
      <c r="K52" s="83"/>
      <c r="L52" s="83"/>
      <c r="M52" s="83"/>
      <c r="N52" s="83"/>
      <c r="O52" s="95"/>
      <c r="P52" s="245" t="s">
        <v>960</v>
      </c>
      <c r="Q52" s="241"/>
      <c r="R52" s="241"/>
      <c r="S52" s="241"/>
      <c r="T52" s="241"/>
      <c r="U52" s="251"/>
      <c r="V52" s="16"/>
      <c r="W52" s="16"/>
      <c r="X52" s="16"/>
      <c r="Y52" s="16"/>
      <c r="Z52" s="28"/>
      <c r="AA52" s="28"/>
      <c r="AB52" s="16"/>
      <c r="AC52" s="44"/>
      <c r="AD52" s="45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26"/>
      <c r="AP52" s="39"/>
      <c r="AQ52" s="40"/>
      <c r="AR52" s="86"/>
      <c r="AS52" s="87"/>
      <c r="AT52" s="87"/>
      <c r="AU52" s="88"/>
      <c r="AV52" s="75"/>
      <c r="AW52" s="76"/>
      <c r="AX52" s="76"/>
      <c r="AY52" s="77"/>
      <c r="AZ52" s="177">
        <f>ROUND(E48*(1+AT9),0)+(ROUND(K48*(1+AX9),0))+(ROUND(R54,0))</f>
        <v>1085</v>
      </c>
      <c r="BA52" s="29"/>
      <c r="BB52" s="185"/>
    </row>
    <row r="53" spans="1:54" s="147" customFormat="1" ht="17.100000000000001" customHeight="1" x14ac:dyDescent="0.15">
      <c r="A53" s="7">
        <v>16</v>
      </c>
      <c r="B53" s="8">
        <v>3668</v>
      </c>
      <c r="C53" s="9" t="s">
        <v>432</v>
      </c>
      <c r="D53" s="137"/>
      <c r="E53" s="135"/>
      <c r="F53" s="135"/>
      <c r="G53" s="135"/>
      <c r="H53" s="135"/>
      <c r="I53" s="136"/>
      <c r="J53" s="82"/>
      <c r="K53" s="83"/>
      <c r="L53" s="83"/>
      <c r="M53" s="83"/>
      <c r="N53" s="83"/>
      <c r="O53" s="95"/>
      <c r="P53" s="242"/>
      <c r="Q53" s="243"/>
      <c r="R53" s="243"/>
      <c r="S53" s="243"/>
      <c r="T53" s="243"/>
      <c r="U53" s="252"/>
      <c r="V53" s="19"/>
      <c r="W53" s="20"/>
      <c r="X53" s="20"/>
      <c r="Y53" s="20"/>
      <c r="Z53" s="31"/>
      <c r="AA53" s="31"/>
      <c r="AB53" s="117"/>
      <c r="AC53" s="117"/>
      <c r="AD53" s="122"/>
      <c r="AE53" s="43" t="s">
        <v>1545</v>
      </c>
      <c r="AF53" s="20"/>
      <c r="AG53" s="20"/>
      <c r="AH53" s="20"/>
      <c r="AI53" s="20"/>
      <c r="AJ53" s="20"/>
      <c r="AK53" s="20"/>
      <c r="AL53" s="20"/>
      <c r="AM53" s="20"/>
      <c r="AN53" s="20"/>
      <c r="AO53" s="22" t="s">
        <v>1484</v>
      </c>
      <c r="AP53" s="222">
        <v>1</v>
      </c>
      <c r="AQ53" s="223"/>
      <c r="AR53" s="86"/>
      <c r="AS53" s="87"/>
      <c r="AT53" s="87"/>
      <c r="AU53" s="88"/>
      <c r="AV53" s="75"/>
      <c r="AW53" s="76"/>
      <c r="AX53" s="76"/>
      <c r="AY53" s="77"/>
      <c r="AZ53" s="177">
        <f>ROUND(ROUND(E48*AP53,0)*(1+AT9),0)+(ROUND(ROUND(K48*AP53,0)*(1+AX9),0))+(ROUND(R54*AP53,0))</f>
        <v>1085</v>
      </c>
      <c r="BA53" s="29"/>
      <c r="BB53" s="185"/>
    </row>
    <row r="54" spans="1:54" s="147" customFormat="1" ht="17.100000000000001" customHeight="1" x14ac:dyDescent="0.15">
      <c r="A54" s="7">
        <v>16</v>
      </c>
      <c r="B54" s="8">
        <v>3669</v>
      </c>
      <c r="C54" s="9" t="s">
        <v>318</v>
      </c>
      <c r="D54" s="55"/>
      <c r="E54" s="64"/>
      <c r="F54" s="64"/>
      <c r="G54" s="14"/>
      <c r="H54" s="134"/>
      <c r="I54" s="125"/>
      <c r="J54" s="24"/>
      <c r="K54" s="64"/>
      <c r="L54" s="64"/>
      <c r="M54" s="14"/>
      <c r="N54" s="134"/>
      <c r="O54" s="125"/>
      <c r="P54" s="132"/>
      <c r="Q54" s="127"/>
      <c r="R54" s="240">
        <v>250</v>
      </c>
      <c r="S54" s="240"/>
      <c r="T54" s="14" t="s">
        <v>62</v>
      </c>
      <c r="U54" s="127"/>
      <c r="V54" s="112" t="s">
        <v>205</v>
      </c>
      <c r="W54" s="91"/>
      <c r="X54" s="91"/>
      <c r="Y54" s="91"/>
      <c r="Z54" s="91"/>
      <c r="AA54" s="91"/>
      <c r="AB54" s="24" t="s">
        <v>1484</v>
      </c>
      <c r="AC54" s="219">
        <v>0.7</v>
      </c>
      <c r="AD54" s="220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26"/>
      <c r="AP54" s="39"/>
      <c r="AQ54" s="40"/>
      <c r="AR54" s="155"/>
      <c r="AS54" s="24"/>
      <c r="AT54" s="84"/>
      <c r="AU54" s="85"/>
      <c r="AV54" s="42"/>
      <c r="AW54" s="24"/>
      <c r="AX54" s="84"/>
      <c r="AY54" s="85"/>
      <c r="AZ54" s="177">
        <f>ROUND(ROUND($E$48*AC54,0)*(1+$AT$9),0)+(ROUND(ROUND($K$48*AC54,0)*(1+$AX$9),0))+(ROUND(R54*AC54,0))</f>
        <v>760</v>
      </c>
      <c r="BA54" s="29"/>
      <c r="BB54" s="185">
        <f t="shared" si="4"/>
        <v>837</v>
      </c>
    </row>
    <row r="55" spans="1:54" s="147" customFormat="1" ht="17.100000000000001" customHeight="1" x14ac:dyDescent="0.15">
      <c r="A55" s="7">
        <v>16</v>
      </c>
      <c r="B55" s="8">
        <v>3671</v>
      </c>
      <c r="C55" s="9" t="s">
        <v>433</v>
      </c>
      <c r="D55" s="215" t="s">
        <v>963</v>
      </c>
      <c r="E55" s="241"/>
      <c r="F55" s="241"/>
      <c r="G55" s="241"/>
      <c r="H55" s="241"/>
      <c r="I55" s="251"/>
      <c r="J55" s="224" t="s">
        <v>948</v>
      </c>
      <c r="K55" s="225"/>
      <c r="L55" s="225"/>
      <c r="M55" s="225"/>
      <c r="N55" s="225"/>
      <c r="O55" s="225"/>
      <c r="P55" s="245" t="s">
        <v>196</v>
      </c>
      <c r="Q55" s="241"/>
      <c r="R55" s="241"/>
      <c r="S55" s="241"/>
      <c r="T55" s="241"/>
      <c r="U55" s="251"/>
      <c r="V55" s="16"/>
      <c r="W55" s="16"/>
      <c r="X55" s="16"/>
      <c r="Y55" s="16"/>
      <c r="Z55" s="28"/>
      <c r="AA55" s="28"/>
      <c r="AB55" s="16"/>
      <c r="AC55" s="44"/>
      <c r="AD55" s="45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26"/>
      <c r="AP55" s="39"/>
      <c r="AQ55" s="40"/>
      <c r="AR55" s="86"/>
      <c r="AS55" s="87"/>
      <c r="AT55" s="87"/>
      <c r="AU55" s="88"/>
      <c r="AV55" s="75"/>
      <c r="AW55" s="76"/>
      <c r="AX55" s="76"/>
      <c r="AY55" s="77"/>
      <c r="AZ55" s="177">
        <f>ROUND(E57*(1+AT9),0)+(ROUND(K57*(1+AX9),0))+(ROUND(R57,0))</f>
        <v>1069</v>
      </c>
      <c r="BA55" s="29"/>
    </row>
    <row r="56" spans="1:54" s="147" customFormat="1" ht="17.100000000000001" customHeight="1" x14ac:dyDescent="0.15">
      <c r="A56" s="7">
        <v>16</v>
      </c>
      <c r="B56" s="8">
        <v>3672</v>
      </c>
      <c r="C56" s="9" t="s">
        <v>434</v>
      </c>
      <c r="D56" s="242"/>
      <c r="E56" s="243"/>
      <c r="F56" s="243"/>
      <c r="G56" s="243"/>
      <c r="H56" s="243"/>
      <c r="I56" s="252"/>
      <c r="J56" s="226"/>
      <c r="K56" s="227"/>
      <c r="L56" s="227"/>
      <c r="M56" s="227"/>
      <c r="N56" s="227"/>
      <c r="O56" s="227"/>
      <c r="P56" s="242"/>
      <c r="Q56" s="243"/>
      <c r="R56" s="243"/>
      <c r="S56" s="243"/>
      <c r="T56" s="243"/>
      <c r="U56" s="252"/>
      <c r="V56" s="19"/>
      <c r="W56" s="20"/>
      <c r="X56" s="20"/>
      <c r="Y56" s="20"/>
      <c r="Z56" s="31"/>
      <c r="AA56" s="31"/>
      <c r="AB56" s="117"/>
      <c r="AC56" s="117"/>
      <c r="AD56" s="122"/>
      <c r="AE56" s="43" t="s">
        <v>1545</v>
      </c>
      <c r="AF56" s="20"/>
      <c r="AG56" s="20"/>
      <c r="AH56" s="20"/>
      <c r="AI56" s="20"/>
      <c r="AJ56" s="20"/>
      <c r="AK56" s="20"/>
      <c r="AL56" s="20"/>
      <c r="AM56" s="20"/>
      <c r="AN56" s="20"/>
      <c r="AO56" s="22" t="s">
        <v>1484</v>
      </c>
      <c r="AP56" s="222">
        <v>1</v>
      </c>
      <c r="AQ56" s="223"/>
      <c r="AR56" s="86"/>
      <c r="AS56" s="87"/>
      <c r="AT56" s="87"/>
      <c r="AU56" s="88"/>
      <c r="AV56" s="75"/>
      <c r="AW56" s="76"/>
      <c r="AX56" s="76"/>
      <c r="AY56" s="77"/>
      <c r="AZ56" s="177">
        <f>ROUND(ROUND(E57*AP56,0)*(1+AT9),0)+(ROUND(ROUND(K57*AP56,0)*(1+AX9),0))+(ROUND(R57*AP56,0))</f>
        <v>1069</v>
      </c>
      <c r="BA56" s="29"/>
    </row>
    <row r="57" spans="1:54" s="147" customFormat="1" ht="17.100000000000001" customHeight="1" x14ac:dyDescent="0.15">
      <c r="A57" s="7">
        <v>16</v>
      </c>
      <c r="B57" s="8">
        <v>3673</v>
      </c>
      <c r="C57" s="9" t="s">
        <v>319</v>
      </c>
      <c r="D57" s="55"/>
      <c r="E57" s="240">
        <v>587</v>
      </c>
      <c r="F57" s="240"/>
      <c r="G57" s="14" t="s">
        <v>62</v>
      </c>
      <c r="H57" s="127"/>
      <c r="I57" s="125"/>
      <c r="J57" s="24"/>
      <c r="K57" s="240">
        <v>82</v>
      </c>
      <c r="L57" s="240"/>
      <c r="M57" s="14" t="s">
        <v>62</v>
      </c>
      <c r="N57" s="127"/>
      <c r="O57" s="127"/>
      <c r="P57" s="132"/>
      <c r="Q57" s="127"/>
      <c r="R57" s="240">
        <v>85</v>
      </c>
      <c r="S57" s="240"/>
      <c r="T57" s="14" t="s">
        <v>62</v>
      </c>
      <c r="U57" s="127"/>
      <c r="V57" s="112" t="s">
        <v>205</v>
      </c>
      <c r="W57" s="91"/>
      <c r="X57" s="91"/>
      <c r="Y57" s="91"/>
      <c r="Z57" s="91"/>
      <c r="AA57" s="91"/>
      <c r="AB57" s="24" t="s">
        <v>1484</v>
      </c>
      <c r="AC57" s="219">
        <v>0.7</v>
      </c>
      <c r="AD57" s="220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26"/>
      <c r="AP57" s="39"/>
      <c r="AQ57" s="40"/>
      <c r="AR57" s="155"/>
      <c r="AS57" s="24"/>
      <c r="AT57" s="84"/>
      <c r="AU57" s="85"/>
      <c r="AV57" s="42"/>
      <c r="AW57" s="24"/>
      <c r="AX57" s="84"/>
      <c r="AY57" s="85"/>
      <c r="AZ57" s="177">
        <f>ROUND(ROUND($E$57*AC57,0)*(1+$AT$9),0)+(ROUND(ROUND($K$57*AC57,0)*(1+$AX$9),0))+(ROUND(R57*AC57,0))</f>
        <v>748</v>
      </c>
      <c r="BA57" s="29"/>
      <c r="BB57" s="185">
        <f>$E$57+$K$57+R57</f>
        <v>754</v>
      </c>
    </row>
    <row r="58" spans="1:54" s="147" customFormat="1" ht="17.100000000000001" customHeight="1" x14ac:dyDescent="0.15">
      <c r="A58" s="7">
        <v>16</v>
      </c>
      <c r="B58" s="8">
        <v>3675</v>
      </c>
      <c r="C58" s="9" t="s">
        <v>435</v>
      </c>
      <c r="D58" s="89"/>
      <c r="E58" s="135"/>
      <c r="F58" s="135"/>
      <c r="G58" s="135"/>
      <c r="H58" s="135"/>
      <c r="I58" s="136"/>
      <c r="J58" s="82"/>
      <c r="K58" s="83"/>
      <c r="L58" s="83"/>
      <c r="M58" s="83"/>
      <c r="N58" s="83"/>
      <c r="O58" s="95"/>
      <c r="P58" s="245" t="s">
        <v>957</v>
      </c>
      <c r="Q58" s="241"/>
      <c r="R58" s="241"/>
      <c r="S58" s="241"/>
      <c r="T58" s="241"/>
      <c r="U58" s="251"/>
      <c r="V58" s="16"/>
      <c r="W58" s="16"/>
      <c r="X58" s="16"/>
      <c r="Y58" s="16"/>
      <c r="Z58" s="28"/>
      <c r="AA58" s="28"/>
      <c r="AB58" s="16"/>
      <c r="AC58" s="44"/>
      <c r="AD58" s="45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26"/>
      <c r="AP58" s="39"/>
      <c r="AQ58" s="40"/>
      <c r="AR58" s="86"/>
      <c r="AS58" s="87"/>
      <c r="AT58" s="87"/>
      <c r="AU58" s="88"/>
      <c r="AV58" s="75"/>
      <c r="AW58" s="76"/>
      <c r="AX58" s="76"/>
      <c r="AY58" s="77"/>
      <c r="AZ58" s="177">
        <f>ROUND(E57*(1+AT9),0)+(ROUND(K57*(1+AX9),0))+(ROUND(R60,0))</f>
        <v>1152</v>
      </c>
      <c r="BA58" s="29"/>
      <c r="BB58" s="185"/>
    </row>
    <row r="59" spans="1:54" s="147" customFormat="1" ht="17.100000000000001" customHeight="1" x14ac:dyDescent="0.15">
      <c r="A59" s="7">
        <v>16</v>
      </c>
      <c r="B59" s="8">
        <v>3676</v>
      </c>
      <c r="C59" s="9" t="s">
        <v>436</v>
      </c>
      <c r="D59" s="137"/>
      <c r="E59" s="135"/>
      <c r="F59" s="135"/>
      <c r="G59" s="135"/>
      <c r="H59" s="135"/>
      <c r="I59" s="136"/>
      <c r="J59" s="82"/>
      <c r="K59" s="83"/>
      <c r="L59" s="83"/>
      <c r="M59" s="83"/>
      <c r="N59" s="83"/>
      <c r="O59" s="95"/>
      <c r="P59" s="242"/>
      <c r="Q59" s="243"/>
      <c r="R59" s="243"/>
      <c r="S59" s="243"/>
      <c r="T59" s="243"/>
      <c r="U59" s="252"/>
      <c r="V59" s="19"/>
      <c r="W59" s="20"/>
      <c r="X59" s="20"/>
      <c r="Y59" s="20"/>
      <c r="Z59" s="31"/>
      <c r="AA59" s="31"/>
      <c r="AB59" s="117"/>
      <c r="AC59" s="117"/>
      <c r="AD59" s="122"/>
      <c r="AE59" s="43" t="s">
        <v>1545</v>
      </c>
      <c r="AF59" s="20"/>
      <c r="AG59" s="20"/>
      <c r="AH59" s="20"/>
      <c r="AI59" s="20"/>
      <c r="AJ59" s="20"/>
      <c r="AK59" s="20"/>
      <c r="AL59" s="20"/>
      <c r="AM59" s="20"/>
      <c r="AN59" s="20"/>
      <c r="AO59" s="22" t="s">
        <v>1484</v>
      </c>
      <c r="AP59" s="222">
        <v>1</v>
      </c>
      <c r="AQ59" s="223"/>
      <c r="AR59" s="86"/>
      <c r="AS59" s="87"/>
      <c r="AT59" s="87"/>
      <c r="AU59" s="88"/>
      <c r="AV59" s="75"/>
      <c r="AW59" s="76"/>
      <c r="AX59" s="76"/>
      <c r="AY59" s="77"/>
      <c r="AZ59" s="177">
        <f>ROUND(ROUND(E57*AP59,0)*(1+AT9),0)+(ROUND(ROUND(K57*AP59,0)*(1+AX9),0))+(ROUND(R60*AP59,0))</f>
        <v>1152</v>
      </c>
      <c r="BA59" s="29"/>
      <c r="BB59" s="185"/>
    </row>
    <row r="60" spans="1:54" s="147" customFormat="1" ht="17.100000000000001" customHeight="1" x14ac:dyDescent="0.15">
      <c r="A60" s="7">
        <v>16</v>
      </c>
      <c r="B60" s="8">
        <v>3677</v>
      </c>
      <c r="C60" s="9" t="s">
        <v>320</v>
      </c>
      <c r="D60" s="55"/>
      <c r="E60" s="64"/>
      <c r="F60" s="64"/>
      <c r="G60" s="14"/>
      <c r="H60" s="134"/>
      <c r="I60" s="125"/>
      <c r="J60" s="24"/>
      <c r="K60" s="64"/>
      <c r="L60" s="64"/>
      <c r="M60" s="14"/>
      <c r="N60" s="134"/>
      <c r="O60" s="125"/>
      <c r="P60" s="132"/>
      <c r="Q60" s="127"/>
      <c r="R60" s="240">
        <v>168</v>
      </c>
      <c r="S60" s="240"/>
      <c r="T60" s="14" t="s">
        <v>62</v>
      </c>
      <c r="U60" s="127"/>
      <c r="V60" s="112" t="s">
        <v>205</v>
      </c>
      <c r="W60" s="91"/>
      <c r="X60" s="91"/>
      <c r="Y60" s="91"/>
      <c r="Z60" s="91"/>
      <c r="AA60" s="91"/>
      <c r="AB60" s="24" t="s">
        <v>1484</v>
      </c>
      <c r="AC60" s="219">
        <v>0.7</v>
      </c>
      <c r="AD60" s="220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26"/>
      <c r="AP60" s="39"/>
      <c r="AQ60" s="40"/>
      <c r="AR60" s="155"/>
      <c r="AS60" s="24"/>
      <c r="AT60" s="84"/>
      <c r="AU60" s="85"/>
      <c r="AV60" s="42"/>
      <c r="AW60" s="24"/>
      <c r="AX60" s="84"/>
      <c r="AY60" s="85"/>
      <c r="AZ60" s="177">
        <f>ROUND(ROUND($E$57*AC60,0)*(1+$AT$9),0)+(ROUND(ROUND($K$57*AC60,0)*(1+$AX$9),0))+(ROUND(R60*AC60,0))</f>
        <v>806</v>
      </c>
      <c r="BA60" s="29"/>
      <c r="BB60" s="185">
        <f t="shared" ref="BB60" si="5">$E$57+$K$57+R60</f>
        <v>837</v>
      </c>
    </row>
    <row r="61" spans="1:54" s="147" customFormat="1" ht="17.100000000000001" customHeight="1" x14ac:dyDescent="0.15">
      <c r="A61" s="7">
        <v>16</v>
      </c>
      <c r="B61" s="8">
        <v>3679</v>
      </c>
      <c r="C61" s="9" t="s">
        <v>437</v>
      </c>
      <c r="D61" s="215" t="s">
        <v>964</v>
      </c>
      <c r="E61" s="241"/>
      <c r="F61" s="241"/>
      <c r="G61" s="241"/>
      <c r="H61" s="241"/>
      <c r="I61" s="251"/>
      <c r="J61" s="224" t="s">
        <v>948</v>
      </c>
      <c r="K61" s="225"/>
      <c r="L61" s="225"/>
      <c r="M61" s="225"/>
      <c r="N61" s="225"/>
      <c r="O61" s="225"/>
      <c r="P61" s="245" t="s">
        <v>196</v>
      </c>
      <c r="Q61" s="241"/>
      <c r="R61" s="241"/>
      <c r="S61" s="241"/>
      <c r="T61" s="241"/>
      <c r="U61" s="251"/>
      <c r="V61" s="16"/>
      <c r="W61" s="16"/>
      <c r="X61" s="16"/>
      <c r="Y61" s="16"/>
      <c r="Z61" s="28"/>
      <c r="AA61" s="28"/>
      <c r="AB61" s="16"/>
      <c r="AC61" s="44"/>
      <c r="AD61" s="45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26"/>
      <c r="AP61" s="39"/>
      <c r="AQ61" s="40"/>
      <c r="AR61" s="86"/>
      <c r="AS61" s="87"/>
      <c r="AT61" s="87"/>
      <c r="AU61" s="88"/>
      <c r="AV61" s="75"/>
      <c r="AW61" s="76"/>
      <c r="AX61" s="76"/>
      <c r="AY61" s="77"/>
      <c r="AZ61" s="177">
        <f>ROUND(E63*(1+AT9),0)+(ROUND(K63*(1+AX9),0))+(ROUND(R63,0))</f>
        <v>1193</v>
      </c>
      <c r="BA61" s="29"/>
      <c r="BB61" s="185"/>
    </row>
    <row r="62" spans="1:54" s="147" customFormat="1" ht="17.100000000000001" customHeight="1" x14ac:dyDescent="0.15">
      <c r="A62" s="7">
        <v>16</v>
      </c>
      <c r="B62" s="8">
        <v>3680</v>
      </c>
      <c r="C62" s="9" t="s">
        <v>438</v>
      </c>
      <c r="D62" s="242"/>
      <c r="E62" s="274"/>
      <c r="F62" s="274"/>
      <c r="G62" s="274"/>
      <c r="H62" s="274"/>
      <c r="I62" s="252"/>
      <c r="J62" s="226"/>
      <c r="K62" s="227"/>
      <c r="L62" s="227"/>
      <c r="M62" s="227"/>
      <c r="N62" s="227"/>
      <c r="O62" s="227"/>
      <c r="P62" s="242"/>
      <c r="Q62" s="274"/>
      <c r="R62" s="274"/>
      <c r="S62" s="274"/>
      <c r="T62" s="274"/>
      <c r="U62" s="252"/>
      <c r="V62" s="19"/>
      <c r="W62" s="20"/>
      <c r="X62" s="20"/>
      <c r="Y62" s="20"/>
      <c r="Z62" s="31"/>
      <c r="AA62" s="31"/>
      <c r="AB62" s="117"/>
      <c r="AC62" s="117"/>
      <c r="AD62" s="122"/>
      <c r="AE62" s="43" t="s">
        <v>1545</v>
      </c>
      <c r="AF62" s="20"/>
      <c r="AG62" s="20"/>
      <c r="AH62" s="20"/>
      <c r="AI62" s="20"/>
      <c r="AJ62" s="20"/>
      <c r="AK62" s="20"/>
      <c r="AL62" s="20"/>
      <c r="AM62" s="20"/>
      <c r="AN62" s="20"/>
      <c r="AO62" s="22" t="s">
        <v>1484</v>
      </c>
      <c r="AP62" s="222">
        <v>1</v>
      </c>
      <c r="AQ62" s="223"/>
      <c r="AR62" s="86"/>
      <c r="AS62" s="87"/>
      <c r="AT62" s="87"/>
      <c r="AU62" s="88"/>
      <c r="AV62" s="75"/>
      <c r="AW62" s="76"/>
      <c r="AX62" s="76"/>
      <c r="AY62" s="77"/>
      <c r="AZ62" s="178">
        <f>ROUND(ROUND(E63*AP62,0)*(1+AT9),0)+(ROUND(ROUND(K63*AP62,0)*(1+AX9),0))+(ROUND(R63*AP62,0))</f>
        <v>1193</v>
      </c>
      <c r="BA62" s="29"/>
    </row>
    <row r="63" spans="1:54" s="147" customFormat="1" ht="17.100000000000001" customHeight="1" x14ac:dyDescent="0.15">
      <c r="A63" s="7">
        <v>16</v>
      </c>
      <c r="B63" s="8">
        <v>3681</v>
      </c>
      <c r="C63" s="9" t="s">
        <v>321</v>
      </c>
      <c r="D63" s="57"/>
      <c r="E63" s="244">
        <v>669</v>
      </c>
      <c r="F63" s="244"/>
      <c r="G63" s="20" t="s">
        <v>62</v>
      </c>
      <c r="H63" s="129"/>
      <c r="I63" s="133"/>
      <c r="J63" s="22"/>
      <c r="K63" s="244">
        <v>85</v>
      </c>
      <c r="L63" s="244"/>
      <c r="M63" s="20" t="s">
        <v>62</v>
      </c>
      <c r="N63" s="129"/>
      <c r="O63" s="129"/>
      <c r="P63" s="138"/>
      <c r="Q63" s="129"/>
      <c r="R63" s="244">
        <v>83</v>
      </c>
      <c r="S63" s="244"/>
      <c r="T63" s="20" t="s">
        <v>62</v>
      </c>
      <c r="U63" s="133"/>
      <c r="V63" s="113" t="s">
        <v>205</v>
      </c>
      <c r="W63" s="108"/>
      <c r="X63" s="108"/>
      <c r="Y63" s="108"/>
      <c r="Z63" s="108"/>
      <c r="AA63" s="108"/>
      <c r="AB63" s="26" t="s">
        <v>1484</v>
      </c>
      <c r="AC63" s="228">
        <v>0.7</v>
      </c>
      <c r="AD63" s="229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26"/>
      <c r="AP63" s="39"/>
      <c r="AQ63" s="40"/>
      <c r="AR63" s="119"/>
      <c r="AS63" s="22"/>
      <c r="AT63" s="104"/>
      <c r="AU63" s="105"/>
      <c r="AV63" s="110"/>
      <c r="AW63" s="22"/>
      <c r="AX63" s="104"/>
      <c r="AY63" s="105"/>
      <c r="AZ63" s="178">
        <f>ROUND(ROUND(E63*AC63,0)*(1+$AT$9),0)+(ROUND(ROUND(K63*AC63,0)*(1+$AX$9),0))+(ROUND(R63*AC63,0))</f>
        <v>835</v>
      </c>
      <c r="BA63" s="41"/>
      <c r="BB63" s="185">
        <f>E63+K63+R63</f>
        <v>837</v>
      </c>
    </row>
    <row r="64" spans="1:54" ht="17.100000000000001" customHeight="1" x14ac:dyDescent="0.15">
      <c r="A64" s="1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</row>
    <row r="65" spans="1:53" s="147" customFormat="1" ht="17.100000000000001" customHeight="1" x14ac:dyDescent="0.15">
      <c r="A65" s="25"/>
      <c r="B65" s="25"/>
      <c r="C65" s="14"/>
      <c r="D65" s="14"/>
      <c r="E65" s="14"/>
      <c r="F65" s="14"/>
      <c r="G65" s="14"/>
      <c r="H65" s="14"/>
      <c r="L65" s="14"/>
      <c r="M65" s="14"/>
      <c r="N65" s="14"/>
      <c r="O65" s="116"/>
      <c r="P65" s="116"/>
      <c r="T65" s="116"/>
      <c r="U65" s="116"/>
      <c r="V65" s="116"/>
      <c r="W65" s="116"/>
      <c r="X65" s="116"/>
      <c r="Y65" s="116"/>
      <c r="Z65" s="14"/>
      <c r="AA65" s="14"/>
      <c r="AB65" s="14"/>
      <c r="AC65" s="14"/>
      <c r="AD65" s="14"/>
      <c r="AE65" s="24"/>
      <c r="AF65" s="14"/>
      <c r="AG65" s="27"/>
      <c r="AH65" s="30"/>
      <c r="AI65" s="14"/>
      <c r="AJ65" s="14"/>
      <c r="AK65" s="14"/>
      <c r="AL65" s="27"/>
      <c r="AM65" s="30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4"/>
      <c r="BA65" s="116"/>
    </row>
    <row r="66" spans="1:53" s="147" customFormat="1" ht="17.100000000000001" customHeight="1" x14ac:dyDescent="0.15">
      <c r="A66" s="25"/>
      <c r="B66" s="25"/>
      <c r="C66" s="14"/>
      <c r="D66" s="14"/>
      <c r="E66" s="14"/>
      <c r="F66" s="14"/>
      <c r="G66" s="14"/>
      <c r="H66" s="14"/>
      <c r="I66" s="116"/>
      <c r="J66" s="116"/>
      <c r="K66" s="24"/>
      <c r="L66" s="14"/>
      <c r="M66" s="14"/>
      <c r="N66" s="14"/>
      <c r="O66" s="116"/>
      <c r="P66" s="116"/>
      <c r="Q66" s="27"/>
      <c r="R66" s="27"/>
      <c r="S66" s="24"/>
      <c r="T66" s="116"/>
      <c r="U66" s="116"/>
      <c r="V66" s="116"/>
      <c r="W66" s="116"/>
      <c r="X66" s="116"/>
      <c r="Y66" s="116"/>
      <c r="Z66" s="14"/>
      <c r="AA66" s="14"/>
      <c r="AB66" s="14"/>
      <c r="AC66" s="14"/>
      <c r="AD66" s="14"/>
      <c r="AE66" s="24"/>
      <c r="AF66" s="14"/>
      <c r="AG66" s="24"/>
      <c r="AH66" s="30"/>
      <c r="AI66" s="14"/>
      <c r="AJ66" s="14"/>
      <c r="AK66" s="14"/>
      <c r="AL66" s="27"/>
      <c r="AM66" s="30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4"/>
      <c r="BA66" s="116"/>
    </row>
    <row r="67" spans="1:53" s="147" customFormat="1" ht="17.100000000000001" customHeight="1" x14ac:dyDescent="0.15">
      <c r="A67" s="25"/>
      <c r="B67" s="2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4"/>
      <c r="AA67" s="14"/>
      <c r="AB67" s="14"/>
      <c r="AC67" s="14"/>
      <c r="AD67" s="14"/>
      <c r="AE67" s="24"/>
      <c r="AF67" s="14"/>
      <c r="AG67" s="24"/>
      <c r="AH67" s="30"/>
      <c r="AI67" s="14"/>
      <c r="AJ67" s="14"/>
      <c r="AK67" s="14"/>
      <c r="AL67" s="13"/>
      <c r="AM67" s="13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34"/>
      <c r="BA67" s="116"/>
    </row>
    <row r="68" spans="1:53" s="147" customFormat="1" ht="17.100000000000001" customHeight="1" x14ac:dyDescent="0.15">
      <c r="A68" s="25"/>
      <c r="B68" s="25"/>
      <c r="C68" s="14"/>
      <c r="D68" s="14"/>
      <c r="E68" s="14"/>
      <c r="F68" s="14"/>
      <c r="G68" s="14"/>
      <c r="H68" s="14"/>
      <c r="I68" s="14"/>
      <c r="J68" s="14"/>
      <c r="K68" s="14"/>
      <c r="S68" s="116"/>
      <c r="T68" s="116"/>
      <c r="U68" s="116"/>
      <c r="V68" s="116"/>
      <c r="W68" s="116"/>
      <c r="X68" s="116"/>
      <c r="Y68" s="116"/>
      <c r="Z68" s="14"/>
      <c r="AA68" s="14"/>
      <c r="AB68" s="14"/>
      <c r="AC68" s="14"/>
      <c r="AD68" s="35"/>
      <c r="AE68" s="150"/>
      <c r="AF68" s="116"/>
      <c r="AG68" s="150"/>
      <c r="AH68" s="30"/>
      <c r="AI68" s="14"/>
      <c r="AJ68" s="14"/>
      <c r="AK68" s="14"/>
      <c r="AL68" s="27"/>
      <c r="AM68" s="30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4"/>
      <c r="BA68" s="116"/>
    </row>
    <row r="69" spans="1:53" s="147" customFormat="1" ht="17.100000000000001" customHeight="1" x14ac:dyDescent="0.15">
      <c r="A69" s="25"/>
      <c r="B69" s="25"/>
      <c r="C69" s="14"/>
      <c r="D69" s="14"/>
      <c r="E69" s="14"/>
      <c r="F69" s="14"/>
      <c r="G69" s="14"/>
      <c r="H69" s="14"/>
      <c r="I69" s="14"/>
      <c r="J69" s="14"/>
      <c r="K69" s="14"/>
      <c r="S69" s="116"/>
      <c r="T69" s="116"/>
      <c r="U69" s="116"/>
      <c r="V69" s="116"/>
      <c r="W69" s="116"/>
      <c r="X69" s="116"/>
      <c r="Y69" s="116"/>
      <c r="Z69" s="14"/>
      <c r="AA69" s="14"/>
      <c r="AB69" s="14"/>
      <c r="AC69" s="14"/>
      <c r="AD69" s="24"/>
      <c r="AE69" s="27"/>
      <c r="AF69" s="14"/>
      <c r="AG69" s="24"/>
      <c r="AH69" s="30"/>
      <c r="AI69" s="14"/>
      <c r="AJ69" s="14"/>
      <c r="AK69" s="14"/>
      <c r="AL69" s="27"/>
      <c r="AM69" s="30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4"/>
      <c r="BA69" s="116"/>
    </row>
    <row r="70" spans="1:53" s="147" customFormat="1" ht="17.100000000000001" customHeight="1" x14ac:dyDescent="0.15">
      <c r="A70" s="25"/>
      <c r="B70" s="25"/>
      <c r="C70" s="14"/>
      <c r="D70" s="14"/>
      <c r="E70" s="14"/>
      <c r="F70" s="14"/>
      <c r="G70" s="14"/>
      <c r="H70" s="14"/>
      <c r="I70" s="14"/>
      <c r="J70" s="14"/>
      <c r="K70" s="14"/>
      <c r="S70" s="116"/>
      <c r="T70" s="116"/>
      <c r="U70" s="116"/>
      <c r="V70" s="116"/>
      <c r="W70" s="116"/>
      <c r="X70" s="116"/>
      <c r="Y70" s="116"/>
      <c r="Z70" s="14"/>
      <c r="AA70" s="14"/>
      <c r="AB70" s="14"/>
      <c r="AC70" s="14"/>
      <c r="AD70" s="14"/>
      <c r="AE70" s="24"/>
      <c r="AF70" s="14"/>
      <c r="AG70" s="24"/>
      <c r="AH70" s="30"/>
      <c r="AI70" s="14"/>
      <c r="AJ70" s="14"/>
      <c r="AK70" s="14"/>
      <c r="AL70" s="13"/>
      <c r="AM70" s="13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34"/>
      <c r="BA70" s="116"/>
    </row>
    <row r="71" spans="1:53" s="147" customFormat="1" ht="17.100000000000001" customHeight="1" x14ac:dyDescent="0.15">
      <c r="A71" s="25"/>
      <c r="B71" s="25"/>
      <c r="C71" s="14"/>
      <c r="D71" s="14"/>
      <c r="E71" s="14"/>
      <c r="F71" s="14"/>
      <c r="G71" s="14"/>
      <c r="H71" s="14"/>
      <c r="I71" s="14"/>
      <c r="J71" s="14"/>
      <c r="K71" s="14"/>
      <c r="S71" s="116"/>
      <c r="T71" s="116"/>
      <c r="U71" s="116"/>
      <c r="V71" s="116"/>
      <c r="W71" s="116"/>
      <c r="X71" s="116"/>
      <c r="Y71" s="116"/>
      <c r="Z71" s="14"/>
      <c r="AA71" s="14"/>
      <c r="AB71" s="14"/>
      <c r="AC71" s="14"/>
      <c r="AD71" s="14"/>
      <c r="AE71" s="24"/>
      <c r="AF71" s="14"/>
      <c r="AG71" s="27"/>
      <c r="AH71" s="30"/>
      <c r="AI71" s="14"/>
      <c r="AJ71" s="14"/>
      <c r="AK71" s="14"/>
      <c r="AL71" s="27"/>
      <c r="AM71" s="30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4"/>
      <c r="BA71" s="116"/>
    </row>
    <row r="72" spans="1:53" ht="17.100000000000001" customHeight="1" x14ac:dyDescent="0.15"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</row>
    <row r="73" spans="1:53" ht="17.100000000000001" customHeight="1" x14ac:dyDescent="0.15"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1:53" ht="17.100000000000001" customHeight="1" x14ac:dyDescent="0.15"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</row>
    <row r="75" spans="1:53" ht="17.100000000000001" customHeight="1" x14ac:dyDescent="0.15"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</row>
    <row r="76" spans="1:53" ht="17.100000000000001" customHeight="1" x14ac:dyDescent="0.15"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</row>
    <row r="77" spans="1:53" ht="17.100000000000001" customHeight="1" x14ac:dyDescent="0.15"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</row>
    <row r="78" spans="1:53" ht="17.100000000000001" customHeight="1" x14ac:dyDescent="0.15"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spans="1:53" ht="17.100000000000001" customHeight="1" x14ac:dyDescent="0.15"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</row>
  </sheetData>
  <mergeCells count="119">
    <mergeCell ref="F6:G6"/>
    <mergeCell ref="L6:M6"/>
    <mergeCell ref="J7:O8"/>
    <mergeCell ref="D7:I8"/>
    <mergeCell ref="D13:I14"/>
    <mergeCell ref="J13:O14"/>
    <mergeCell ref="AV7:AY8"/>
    <mergeCell ref="R24:S24"/>
    <mergeCell ref="AC24:AD24"/>
    <mergeCell ref="P13:U14"/>
    <mergeCell ref="AX9:AY9"/>
    <mergeCell ref="AT9:AU9"/>
    <mergeCell ref="AP14:AQ14"/>
    <mergeCell ref="AR7:AU8"/>
    <mergeCell ref="AP8:AQ8"/>
    <mergeCell ref="R9:S9"/>
    <mergeCell ref="AC12:AD12"/>
    <mergeCell ref="AC15:AD15"/>
    <mergeCell ref="R12:S12"/>
    <mergeCell ref="E9:F9"/>
    <mergeCell ref="K9:L9"/>
    <mergeCell ref="Z5:AC5"/>
    <mergeCell ref="AP20:AQ20"/>
    <mergeCell ref="P16:U17"/>
    <mergeCell ref="AP17:AQ17"/>
    <mergeCell ref="P10:U11"/>
    <mergeCell ref="AC9:AD9"/>
    <mergeCell ref="P7:U8"/>
    <mergeCell ref="R15:S15"/>
    <mergeCell ref="AC21:AD21"/>
    <mergeCell ref="K33:L33"/>
    <mergeCell ref="D25:I26"/>
    <mergeCell ref="J25:O26"/>
    <mergeCell ref="P25:U26"/>
    <mergeCell ref="P22:U23"/>
    <mergeCell ref="K27:L27"/>
    <mergeCell ref="R27:S27"/>
    <mergeCell ref="E27:F27"/>
    <mergeCell ref="AP11:AQ11"/>
    <mergeCell ref="D16:I17"/>
    <mergeCell ref="J16:O17"/>
    <mergeCell ref="E15:F15"/>
    <mergeCell ref="K15:L15"/>
    <mergeCell ref="D31:I32"/>
    <mergeCell ref="J31:O32"/>
    <mergeCell ref="E18:F18"/>
    <mergeCell ref="K18:L18"/>
    <mergeCell ref="AP35:AQ35"/>
    <mergeCell ref="AC18:AD18"/>
    <mergeCell ref="E36:F36"/>
    <mergeCell ref="K36:L36"/>
    <mergeCell ref="R36:S36"/>
    <mergeCell ref="AC36:AD36"/>
    <mergeCell ref="AC33:AD33"/>
    <mergeCell ref="R33:S33"/>
    <mergeCell ref="P31:U32"/>
    <mergeCell ref="AP32:AQ32"/>
    <mergeCell ref="AC27:AD27"/>
    <mergeCell ref="P28:U29"/>
    <mergeCell ref="AP29:AQ29"/>
    <mergeCell ref="R30:S30"/>
    <mergeCell ref="AP23:AQ23"/>
    <mergeCell ref="AP26:AQ26"/>
    <mergeCell ref="AC30:AD30"/>
    <mergeCell ref="P34:U35"/>
    <mergeCell ref="P19:U20"/>
    <mergeCell ref="R18:S18"/>
    <mergeCell ref="R21:S21"/>
    <mergeCell ref="D34:I35"/>
    <mergeCell ref="J34:O35"/>
    <mergeCell ref="E33:F33"/>
    <mergeCell ref="P40:U41"/>
    <mergeCell ref="AP41:AQ41"/>
    <mergeCell ref="R39:S39"/>
    <mergeCell ref="P37:U38"/>
    <mergeCell ref="AP38:AQ38"/>
    <mergeCell ref="AC39:AD39"/>
    <mergeCell ref="D46:I47"/>
    <mergeCell ref="J46:O47"/>
    <mergeCell ref="P46:U47"/>
    <mergeCell ref="E48:F48"/>
    <mergeCell ref="P61:U62"/>
    <mergeCell ref="K48:L48"/>
    <mergeCell ref="R48:S48"/>
    <mergeCell ref="R51:S51"/>
    <mergeCell ref="AC48:AD48"/>
    <mergeCell ref="AC54:AD54"/>
    <mergeCell ref="AC57:AD57"/>
    <mergeCell ref="R60:S60"/>
    <mergeCell ref="R57:S57"/>
    <mergeCell ref="E57:F57"/>
    <mergeCell ref="K57:L57"/>
    <mergeCell ref="D55:I56"/>
    <mergeCell ref="J55:O56"/>
    <mergeCell ref="AC51:AD51"/>
    <mergeCell ref="AP62:AQ62"/>
    <mergeCell ref="E63:F63"/>
    <mergeCell ref="K63:L63"/>
    <mergeCell ref="R63:S63"/>
    <mergeCell ref="D61:I62"/>
    <mergeCell ref="AC63:AD63"/>
    <mergeCell ref="J61:O62"/>
    <mergeCell ref="R42:S42"/>
    <mergeCell ref="AC60:AD60"/>
    <mergeCell ref="P58:U59"/>
    <mergeCell ref="AC42:AD42"/>
    <mergeCell ref="AP59:AQ59"/>
    <mergeCell ref="P55:U56"/>
    <mergeCell ref="AP56:AQ56"/>
    <mergeCell ref="P43:U44"/>
    <mergeCell ref="AP44:AQ44"/>
    <mergeCell ref="AC45:AD45"/>
    <mergeCell ref="AP47:AQ47"/>
    <mergeCell ref="AP50:AQ50"/>
    <mergeCell ref="AP53:AQ53"/>
    <mergeCell ref="R45:S45"/>
    <mergeCell ref="P49:U50"/>
    <mergeCell ref="R54:S54"/>
    <mergeCell ref="P52:U53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orientation="portrait" r:id="rId1"/>
  <headerFooter alignWithMargins="0">
    <oddHeader>&amp;L&amp;12新潟市地域生活支援事業&amp;R&amp;16R６．４．１～版</oddHeader>
  </headerFooter>
  <rowBreaks count="1" manualBreakCount="1">
    <brk id="64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26</vt:i4>
      </vt:variant>
    </vt:vector>
  </HeadingPairs>
  <TitlesOfParts>
    <vt:vector size="50" baseType="lpstr">
      <vt:lpstr>移動支援(伴う、単一日中)</vt:lpstr>
      <vt:lpstr>移動支援(伴う、単一早朝夜間)</vt:lpstr>
      <vt:lpstr>移動支援(伴う、単一深夜)</vt:lpstr>
      <vt:lpstr>移動支援(伴う、合成深夜)</vt:lpstr>
      <vt:lpstr>移動支援(伴う、合成早朝)</vt:lpstr>
      <vt:lpstr>移動支援(伴う、合成日中)</vt:lpstr>
      <vt:lpstr>移動支援(伴う、合成夜間１)</vt:lpstr>
      <vt:lpstr>移動支援(伴う、合成夜間２)</vt:lpstr>
      <vt:lpstr>移動支援(伴う、2h未合成１)</vt:lpstr>
      <vt:lpstr>移動支援(伴う、2h未合成２)</vt:lpstr>
      <vt:lpstr>移動支援(伴う、2h未合成３)</vt:lpstr>
      <vt:lpstr>移動支援(伴う、日中増分)</vt:lpstr>
      <vt:lpstr>移動支援(伴う、早朝夜間増分)</vt:lpstr>
      <vt:lpstr>移動支援(伴う、深夜増分)</vt:lpstr>
      <vt:lpstr>移動支援(伴わない、単一日中)</vt:lpstr>
      <vt:lpstr>移動支援(伴わない、単一早朝夜間)</vt:lpstr>
      <vt:lpstr>移動支援(伴わない、単一深夜)</vt:lpstr>
      <vt:lpstr>移動支援(伴わない、合成１)</vt:lpstr>
      <vt:lpstr>移動支援(伴わない、合成２)</vt:lpstr>
      <vt:lpstr>移動支援(伴わない、2h未合成１)</vt:lpstr>
      <vt:lpstr>移動支援(伴わない、日中増分)</vt:lpstr>
      <vt:lpstr>移動支援(伴わない、早朝夜間増分)</vt:lpstr>
      <vt:lpstr>移動支援(伴わない、深夜増分)</vt:lpstr>
      <vt:lpstr>加算</vt:lpstr>
      <vt:lpstr>'移動支援(伴う、2h未合成１)'!Print_Area</vt:lpstr>
      <vt:lpstr>'移動支援(伴う、2h未合成２)'!Print_Area</vt:lpstr>
      <vt:lpstr>'移動支援(伴う、2h未合成３)'!Print_Area</vt:lpstr>
      <vt:lpstr>'移動支援(伴う、合成深夜)'!Print_Area</vt:lpstr>
      <vt:lpstr>'移動支援(伴う、合成早朝)'!Print_Area</vt:lpstr>
      <vt:lpstr>'移動支援(伴う、合成日中)'!Print_Area</vt:lpstr>
      <vt:lpstr>'移動支援(伴う、合成夜間１)'!Print_Area</vt:lpstr>
      <vt:lpstr>'移動支援(伴う、合成夜間２)'!Print_Area</vt:lpstr>
      <vt:lpstr>'移動支援(伴う、深夜増分)'!Print_Area</vt:lpstr>
      <vt:lpstr>'移動支援(伴う、早朝夜間増分)'!Print_Area</vt:lpstr>
      <vt:lpstr>'移動支援(伴う、単一深夜)'!Print_Area</vt:lpstr>
      <vt:lpstr>'移動支援(伴う、単一早朝夜間)'!Print_Area</vt:lpstr>
      <vt:lpstr>'移動支援(伴う、単一日中)'!Print_Area</vt:lpstr>
      <vt:lpstr>'移動支援(伴う、日中増分)'!Print_Area</vt:lpstr>
      <vt:lpstr>'移動支援(伴わない、2h未合成１)'!Print_Area</vt:lpstr>
      <vt:lpstr>'移動支援(伴わない、合成１)'!Print_Area</vt:lpstr>
      <vt:lpstr>'移動支援(伴わない、合成２)'!Print_Area</vt:lpstr>
      <vt:lpstr>'移動支援(伴わない、深夜増分)'!Print_Area</vt:lpstr>
      <vt:lpstr>'移動支援(伴わない、早朝夜間増分)'!Print_Area</vt:lpstr>
      <vt:lpstr>'移動支援(伴わない、単一深夜)'!Print_Area</vt:lpstr>
      <vt:lpstr>'移動支援(伴わない、単一早朝夜間)'!Print_Area</vt:lpstr>
      <vt:lpstr>'移動支援(伴わない、単一日中)'!Print_Area</vt:lpstr>
      <vt:lpstr>'移動支援(伴わない、日中増分)'!Print_Area</vt:lpstr>
      <vt:lpstr>加算!Print_Area</vt:lpstr>
      <vt:lpstr>'移動支援(伴わない、単一日中)'!Print_Titles</vt:lpstr>
      <vt:lpstr>'移動支援(伴わない、日中増分)'!Print_Titles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2024-04-05T05:37:27Z</dcterms:created>
  <dcterms:modified xsi:type="dcterms:W3CDTF">2024-04-05T05:59:53Z</dcterms:modified>
</cp:coreProperties>
</file>